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\"/>
    </mc:Choice>
  </mc:AlternateContent>
  <bookViews>
    <workbookView xWindow="0" yWindow="0" windowWidth="23040" windowHeight="9384"/>
  </bookViews>
  <sheets>
    <sheet name="Бюджет" sheetId="1" r:id="rId1"/>
  </sheets>
  <definedNames>
    <definedName name="_xlnm.Print_Area" localSheetId="0">Бюджет!$A$1:$O$117</definedName>
    <definedName name="valuevx">42.314159</definedName>
    <definedName name="vertex42_copyright" hidden="1">"© 2008-2019 Vertex42 LLC"</definedName>
    <definedName name="vertex42_id" hidden="1">"personal-budget-spreadsheet.xlsx"</definedName>
    <definedName name="vertex42_title" hidden="1">"Personal Budget Spreadsheet"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7" i="1" l="1"/>
  <c r="A110" i="1"/>
  <c r="A103" i="1"/>
  <c r="A94" i="1"/>
  <c r="A85" i="1"/>
  <c r="A73" i="1"/>
  <c r="A61" i="1"/>
  <c r="A55" i="1"/>
  <c r="A45" i="1"/>
  <c r="A35" i="1"/>
  <c r="A19" i="1"/>
  <c r="N82" i="1" l="1"/>
  <c r="O82" i="1" s="1"/>
  <c r="N81" i="1"/>
  <c r="O81" i="1" s="1"/>
  <c r="N77" i="1"/>
  <c r="O77" i="1" s="1"/>
  <c r="N78" i="1"/>
  <c r="O78" i="1" s="1"/>
  <c r="E73" i="1" l="1"/>
  <c r="B73" i="1"/>
  <c r="B55" i="1"/>
  <c r="C55" i="1"/>
  <c r="D55" i="1"/>
  <c r="E55" i="1"/>
  <c r="F55" i="1"/>
  <c r="G55" i="1"/>
  <c r="H55" i="1"/>
  <c r="I55" i="1"/>
  <c r="J55" i="1"/>
  <c r="K55" i="1"/>
  <c r="L55" i="1"/>
  <c r="M55" i="1"/>
  <c r="C61" i="1"/>
  <c r="B61" i="1"/>
  <c r="M19" i="1" l="1"/>
  <c r="L19" i="1"/>
  <c r="K19" i="1"/>
  <c r="J19" i="1"/>
  <c r="I19" i="1"/>
  <c r="H19" i="1"/>
  <c r="G19" i="1"/>
  <c r="F19" i="1"/>
  <c r="E19" i="1"/>
  <c r="D19" i="1"/>
  <c r="C19" i="1"/>
  <c r="B19" i="1"/>
  <c r="B35" i="1"/>
  <c r="C45" i="1" l="1"/>
  <c r="D45" i="1"/>
  <c r="E45" i="1"/>
  <c r="F45" i="1"/>
  <c r="G45" i="1"/>
  <c r="H45" i="1"/>
  <c r="I45" i="1"/>
  <c r="J45" i="1"/>
  <c r="K45" i="1"/>
  <c r="L45" i="1"/>
  <c r="M45" i="1"/>
  <c r="B45" i="1"/>
  <c r="C35" i="1"/>
  <c r="D35" i="1"/>
  <c r="E35" i="1"/>
  <c r="F35" i="1"/>
  <c r="G35" i="1"/>
  <c r="H35" i="1"/>
  <c r="I35" i="1"/>
  <c r="J35" i="1"/>
  <c r="K35" i="1"/>
  <c r="L35" i="1"/>
  <c r="M35" i="1"/>
  <c r="N29" i="1"/>
  <c r="C117" i="1"/>
  <c r="D117" i="1"/>
  <c r="E117" i="1"/>
  <c r="F117" i="1"/>
  <c r="G117" i="1"/>
  <c r="H117" i="1"/>
  <c r="I117" i="1"/>
  <c r="J117" i="1"/>
  <c r="K117" i="1"/>
  <c r="L117" i="1"/>
  <c r="M117" i="1"/>
  <c r="B117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C103" i="1"/>
  <c r="D103" i="1"/>
  <c r="E103" i="1"/>
  <c r="F103" i="1"/>
  <c r="G103" i="1"/>
  <c r="H103" i="1"/>
  <c r="I103" i="1"/>
  <c r="J103" i="1"/>
  <c r="K103" i="1"/>
  <c r="L103" i="1"/>
  <c r="M103" i="1"/>
  <c r="B103" i="1"/>
  <c r="C94" i="1"/>
  <c r="D94" i="1"/>
  <c r="E94" i="1"/>
  <c r="F94" i="1"/>
  <c r="G94" i="1"/>
  <c r="H94" i="1"/>
  <c r="I94" i="1"/>
  <c r="J94" i="1"/>
  <c r="K94" i="1"/>
  <c r="L94" i="1"/>
  <c r="M94" i="1"/>
  <c r="B94" i="1"/>
  <c r="C85" i="1"/>
  <c r="D85" i="1"/>
  <c r="E85" i="1"/>
  <c r="F85" i="1"/>
  <c r="G85" i="1"/>
  <c r="H85" i="1"/>
  <c r="I85" i="1"/>
  <c r="J85" i="1"/>
  <c r="K85" i="1"/>
  <c r="L85" i="1"/>
  <c r="M85" i="1"/>
  <c r="B85" i="1"/>
  <c r="C73" i="1"/>
  <c r="D73" i="1"/>
  <c r="F73" i="1"/>
  <c r="G73" i="1"/>
  <c r="H73" i="1"/>
  <c r="I73" i="1"/>
  <c r="J73" i="1"/>
  <c r="K73" i="1"/>
  <c r="L73" i="1"/>
  <c r="M73" i="1"/>
  <c r="D61" i="1"/>
  <c r="E61" i="1"/>
  <c r="F61" i="1"/>
  <c r="G61" i="1"/>
  <c r="H61" i="1"/>
  <c r="I61" i="1"/>
  <c r="J61" i="1"/>
  <c r="K61" i="1"/>
  <c r="L61" i="1"/>
  <c r="M61" i="1"/>
  <c r="C7" i="1"/>
  <c r="D7" i="1"/>
  <c r="E7" i="1"/>
  <c r="F7" i="1"/>
  <c r="G7" i="1"/>
  <c r="H7" i="1"/>
  <c r="I7" i="1"/>
  <c r="J7" i="1"/>
  <c r="K7" i="1"/>
  <c r="L7" i="1"/>
  <c r="M7" i="1"/>
  <c r="J8" i="1" l="1"/>
  <c r="F8" i="1"/>
  <c r="M8" i="1"/>
  <c r="I8" i="1"/>
  <c r="E8" i="1"/>
  <c r="L8" i="1"/>
  <c r="H8" i="1"/>
  <c r="D8" i="1"/>
  <c r="K8" i="1"/>
  <c r="G8" i="1"/>
  <c r="C8" i="1"/>
  <c r="N114" i="1"/>
  <c r="O114" i="1" s="1"/>
  <c r="N115" i="1"/>
  <c r="O115" i="1" s="1"/>
  <c r="N116" i="1"/>
  <c r="O116" i="1" s="1"/>
  <c r="N113" i="1"/>
  <c r="N107" i="1"/>
  <c r="O107" i="1" s="1"/>
  <c r="N108" i="1"/>
  <c r="O108" i="1" s="1"/>
  <c r="N109" i="1"/>
  <c r="O109" i="1" s="1"/>
  <c r="N106" i="1"/>
  <c r="N98" i="1"/>
  <c r="O98" i="1" s="1"/>
  <c r="N99" i="1"/>
  <c r="O99" i="1" s="1"/>
  <c r="N100" i="1"/>
  <c r="O100" i="1" s="1"/>
  <c r="N101" i="1"/>
  <c r="O101" i="1" s="1"/>
  <c r="N102" i="1"/>
  <c r="O102" i="1" s="1"/>
  <c r="N97" i="1"/>
  <c r="N89" i="1"/>
  <c r="O89" i="1" s="1"/>
  <c r="N90" i="1"/>
  <c r="O90" i="1" s="1"/>
  <c r="N91" i="1"/>
  <c r="O91" i="1" s="1"/>
  <c r="N92" i="1"/>
  <c r="O92" i="1" s="1"/>
  <c r="N93" i="1"/>
  <c r="O93" i="1" s="1"/>
  <c r="N88" i="1"/>
  <c r="O88" i="1" s="1"/>
  <c r="N76" i="1"/>
  <c r="O76" i="1" s="1"/>
  <c r="N79" i="1"/>
  <c r="O79" i="1" s="1"/>
  <c r="N80" i="1"/>
  <c r="O80" i="1" s="1"/>
  <c r="N83" i="1"/>
  <c r="O83" i="1" s="1"/>
  <c r="N84" i="1"/>
  <c r="O8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64" i="1"/>
  <c r="O64" i="1" s="1"/>
  <c r="N59" i="1"/>
  <c r="O59" i="1" s="1"/>
  <c r="N60" i="1"/>
  <c r="O60" i="1" s="1"/>
  <c r="N5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48" i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38" i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O29" i="1"/>
  <c r="N30" i="1"/>
  <c r="O30" i="1" s="1"/>
  <c r="N31" i="1"/>
  <c r="O31" i="1" s="1"/>
  <c r="N32" i="1"/>
  <c r="O32" i="1" s="1"/>
  <c r="N33" i="1"/>
  <c r="O33" i="1" s="1"/>
  <c r="N34" i="1"/>
  <c r="O34" i="1" s="1"/>
  <c r="N22" i="1"/>
  <c r="N14" i="1"/>
  <c r="O14" i="1" s="1"/>
  <c r="N15" i="1"/>
  <c r="O15" i="1" s="1"/>
  <c r="N16" i="1"/>
  <c r="O16" i="1" s="1"/>
  <c r="N17" i="1"/>
  <c r="O17" i="1" s="1"/>
  <c r="N18" i="1"/>
  <c r="O18" i="1" s="1"/>
  <c r="N13" i="1"/>
  <c r="N61" i="1" l="1"/>
  <c r="O61" i="1" s="1"/>
  <c r="O48" i="1"/>
  <c r="N55" i="1"/>
  <c r="O55" i="1" s="1"/>
  <c r="N19" i="1"/>
  <c r="O19" i="1" s="1"/>
  <c r="O22" i="1"/>
  <c r="N35" i="1"/>
  <c r="O35" i="1" s="1"/>
  <c r="O38" i="1"/>
  <c r="N45" i="1"/>
  <c r="O45" i="1" s="1"/>
  <c r="O97" i="1"/>
  <c r="N103" i="1"/>
  <c r="O103" i="1" s="1"/>
  <c r="N94" i="1"/>
  <c r="O94" i="1" s="1"/>
  <c r="N85" i="1"/>
  <c r="O85" i="1" s="1"/>
  <c r="O106" i="1"/>
  <c r="N110" i="1"/>
  <c r="O110" i="1" s="1"/>
  <c r="O113" i="1"/>
  <c r="N117" i="1"/>
  <c r="O117" i="1" s="1"/>
  <c r="O58" i="1"/>
  <c r="N73" i="1"/>
  <c r="O73" i="1" s="1"/>
  <c r="O13" i="1"/>
  <c r="M9" i="1"/>
  <c r="E9" i="1"/>
  <c r="L9" i="1"/>
  <c r="I9" i="1"/>
  <c r="G9" i="1"/>
  <c r="H9" i="1"/>
  <c r="J9" i="1"/>
  <c r="F9" i="1"/>
  <c r="K9" i="1"/>
  <c r="D9" i="1"/>
  <c r="N7" i="1"/>
  <c r="O7" i="1" s="1"/>
  <c r="C9" i="1"/>
  <c r="N8" i="1" l="1"/>
  <c r="O8" i="1" s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B9" i="1"/>
  <c r="N9" i="1" s="1"/>
  <c r="O9" i="1" s="1"/>
</calcChain>
</file>

<file path=xl/comments1.xml><?xml version="1.0" encoding="utf-8"?>
<comments xmlns="http://schemas.openxmlformats.org/spreadsheetml/2006/main">
  <authors>
    <author>Jon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>:
Доход - Разходи</t>
        </r>
      </text>
    </comment>
  </commentList>
</comments>
</file>

<file path=xl/sharedStrings.xml><?xml version="1.0" encoding="utf-8"?>
<sst xmlns="http://schemas.openxmlformats.org/spreadsheetml/2006/main" count="261" uniqueCount="95">
  <si>
    <t>Other</t>
  </si>
  <si>
    <t>[42]</t>
  </si>
  <si>
    <t>Activities</t>
  </si>
  <si>
    <t>Таблица Личен Бюджет</t>
  </si>
  <si>
    <t>Начален баланс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</si>
  <si>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</si>
  <si>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</si>
  <si>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</si>
  <si>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</si>
  <si>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</si>
  <si>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</si>
  <si>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</si>
  <si>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</si>
  <si>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</si>
  <si>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</si>
  <si>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</si>
  <si>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</si>
  <si>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</t>
  </si>
  <si>
    <t>Чист доход</t>
  </si>
  <si>
    <t>Общ доход</t>
  </si>
  <si>
    <t>Общо разходи</t>
  </si>
  <si>
    <t>Очакван краен баланс</t>
  </si>
  <si>
    <t>Приход</t>
  </si>
  <si>
    <t>Средно</t>
  </si>
  <si>
    <t>Кредит/Наем</t>
  </si>
  <si>
    <t>Застраховка</t>
  </si>
  <si>
    <t>Електричество</t>
  </si>
  <si>
    <t>Гориво</t>
  </si>
  <si>
    <t>Телефон</t>
  </si>
  <si>
    <t>Кабелна</t>
  </si>
  <si>
    <t>Интернет</t>
  </si>
  <si>
    <t>Обзавеждане/Домакински уреди</t>
  </si>
  <si>
    <t>Градина/Общи части</t>
  </si>
  <si>
    <t>Поддръжка/Консумативи</t>
  </si>
  <si>
    <t>Ремонти</t>
  </si>
  <si>
    <t>Други</t>
  </si>
  <si>
    <t>Вода</t>
  </si>
  <si>
    <t>Разходи дом</t>
  </si>
  <si>
    <t>Допълнителен приход</t>
  </si>
  <si>
    <t>От спестявания</t>
  </si>
  <si>
    <t>Транспорт</t>
  </si>
  <si>
    <t>Парно</t>
  </si>
  <si>
    <t>Изплащане на вноски лек автомобил</t>
  </si>
  <si>
    <t>Градски транспорт/Пътувания с обществен транспорт</t>
  </si>
  <si>
    <t>Документи/Разрешителни</t>
  </si>
  <si>
    <t>Здраве</t>
  </si>
  <si>
    <t>Янунари</t>
  </si>
  <si>
    <t>Доктор/Зъболекар</t>
  </si>
  <si>
    <t>Лекарства</t>
  </si>
  <si>
    <t>Добавки</t>
  </si>
  <si>
    <t>Ветеринар</t>
  </si>
  <si>
    <t>Осигуровки</t>
  </si>
  <si>
    <t>Подаръци</t>
  </si>
  <si>
    <t>Дарения</t>
  </si>
  <si>
    <t>Дарения/Подаръци</t>
  </si>
  <si>
    <t>Ежедневни разходи</t>
  </si>
  <si>
    <t>Храна</t>
  </si>
  <si>
    <t>Лични</t>
  </si>
  <si>
    <t>Дрехи</t>
  </si>
  <si>
    <t>Почистване</t>
  </si>
  <si>
    <t>Образование/Уроци/Курсове</t>
  </si>
  <si>
    <t>Хранене навън</t>
  </si>
  <si>
    <t>Фризьор/Бръснар</t>
  </si>
  <si>
    <t>Домашни любимци</t>
  </si>
  <si>
    <t>Забавления</t>
  </si>
  <si>
    <t>Книги</t>
  </si>
  <si>
    <t>Игри</t>
  </si>
  <si>
    <t>Хобита</t>
  </si>
  <si>
    <t>Кино/Театър</t>
  </si>
  <si>
    <t>Спорт</t>
  </si>
  <si>
    <t>Играчки/Техника</t>
  </si>
  <si>
    <t>Ваканция/Пътуване</t>
  </si>
  <si>
    <t>Спестявания</t>
  </si>
  <si>
    <t>За спешни случаи</t>
  </si>
  <si>
    <t>За кола</t>
  </si>
  <si>
    <t>Пенсиониране</t>
  </si>
  <si>
    <t>Инвестиции</t>
  </si>
  <si>
    <t>За образование</t>
  </si>
  <si>
    <t>Задължения</t>
  </si>
  <si>
    <t>Студентски заем</t>
  </si>
  <si>
    <t>Кредитна карта</t>
  </si>
  <si>
    <t>Издръжка на дете</t>
  </si>
  <si>
    <t>Данъци</t>
  </si>
  <si>
    <t>Кредити</t>
  </si>
  <si>
    <t>Абонаменти</t>
  </si>
  <si>
    <t>Вестници и списания</t>
  </si>
  <si>
    <t>Членски внос към клубове и организации</t>
  </si>
  <si>
    <t xml:space="preserve">Абонаменти за услуги </t>
  </si>
  <si>
    <t>Разни</t>
  </si>
  <si>
    <t>Банкови такси</t>
  </si>
  <si>
    <t>Пощи и куриерски услуги</t>
  </si>
  <si>
    <t>Тази таблица е изготвена от екипа на Training Academy. Вземи още полезни шаблони тук: https://trainingacademy.bg/online/</t>
  </si>
  <si>
    <t>Заплати и бакшиш</t>
  </si>
  <si>
    <t>Дивиденти</t>
  </si>
  <si>
    <t>Получени подаръци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</si>
</sst>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;[Red]\-#,##0"/>
  </numFmts>
  <fonts count="42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name val="Arial"/>
      <family val="1"/>
      <scheme val="major"/>
    </font>
    <font>
      <sz val="2"/>
      <color indexed="9"/>
      <name val="Trebuchet MS"/>
      <family val="2"/>
      <scheme val="minor"/>
    </font>
    <font>
      <b/>
      <sz val="10"/>
      <name val="Arial"/>
      <family val="2"/>
      <scheme val="major"/>
    </font>
    <font>
      <b/>
      <sz val="8"/>
      <name val="Arial"/>
      <family val="2"/>
      <scheme val="major"/>
    </font>
    <font>
      <sz val="9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11"/>
      <name val="Trebuchet MS"/>
      <family val="2"/>
      <scheme val="minor"/>
    </font>
    <font>
      <u/>
      <sz val="8"/>
      <color theme="0" tint="-0.34998626667073579"/>
      <name val="Arial"/>
      <family val="2"/>
    </font>
    <font>
      <u/>
      <sz val="10"/>
      <color rgb="FF6600CC"/>
      <name val="Arial"/>
      <family val="2"/>
    </font>
    <font>
      <sz val="8"/>
      <color theme="0" tint="-0.34998626667073579"/>
      <name val="Arial"/>
      <family val="2"/>
    </font>
    <font>
      <u/>
      <sz val="8"/>
      <color theme="1" tint="0.34998626667073579"/>
      <name val="Arial"/>
      <family val="2"/>
    </font>
    <font>
      <sz val="18"/>
      <color theme="8" tint="-0.249977111117893"/>
      <name val="Arial"/>
      <family val="2"/>
      <scheme val="major"/>
    </font>
    <font>
      <b/>
      <sz val="18"/>
      <color theme="8" tint="-0.249977111117893"/>
      <name val="Arial"/>
      <family val="1"/>
      <scheme val="major"/>
    </font>
    <font>
      <b/>
      <sz val="18"/>
      <color theme="8" tint="-0.249977111117893"/>
      <name val="Trebuchet MS"/>
      <family val="2"/>
      <scheme val="minor"/>
    </font>
    <font>
      <sz val="10"/>
      <color theme="8" tint="-0.249977111117893"/>
      <name val="Trebuchet MS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9DDD5"/>
        <bgColor indexed="64"/>
      </patternFill>
    </fill>
    <fill>
      <patternFill patternType="solid">
        <fgColor rgb="FF558D7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5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49">
    <xf numFmtId="0" fontId="0" fillId="0" borderId="0" xfId="0"/>
    <xf numFmtId="0" fontId="23" fillId="0" borderId="0" xfId="0" applyFont="1"/>
    <xf numFmtId="0" fontId="25" fillId="0" borderId="0" xfId="0" applyFont="1"/>
    <xf numFmtId="0" fontId="25" fillId="0" borderId="0" xfId="0" applyFont="1" applyFill="1" applyBorder="1"/>
    <xf numFmtId="0" fontId="23" fillId="0" borderId="0" xfId="0" applyFont="1" applyBorder="1"/>
    <xf numFmtId="0" fontId="26" fillId="0" borderId="0" xfId="0" applyFont="1" applyFill="1" applyBorder="1" applyAlignment="1">
      <alignment horizontal="right" vertical="center"/>
    </xf>
    <xf numFmtId="3" fontId="25" fillId="0" borderId="7" xfId="28" applyNumberFormat="1" applyFont="1" applyFill="1" applyBorder="1"/>
    <xf numFmtId="0" fontId="28" fillId="0" borderId="0" xfId="0" applyFont="1" applyAlignment="1">
      <alignment horizontal="right"/>
    </xf>
    <xf numFmtId="0" fontId="26" fillId="20" borderId="0" xfId="0" applyFont="1" applyFill="1" applyBorder="1" applyAlignment="1">
      <alignment horizontal="right" vertical="center"/>
    </xf>
    <xf numFmtId="3" fontId="25" fillId="20" borderId="0" xfId="29" applyNumberFormat="1" applyFont="1" applyFill="1" applyBorder="1" applyAlignment="1">
      <alignment horizontal="right" vertical="center"/>
    </xf>
    <xf numFmtId="0" fontId="26" fillId="20" borderId="10" xfId="0" applyFont="1" applyFill="1" applyBorder="1" applyAlignment="1">
      <alignment horizontal="right" vertical="center"/>
    </xf>
    <xf numFmtId="3" fontId="25" fillId="20" borderId="10" xfId="29" applyNumberFormat="1" applyFont="1" applyFill="1" applyBorder="1" applyAlignment="1">
      <alignment horizontal="right" vertical="center"/>
    </xf>
    <xf numFmtId="0" fontId="26" fillId="20" borderId="11" xfId="0" applyFont="1" applyFill="1" applyBorder="1" applyAlignment="1">
      <alignment horizontal="right" vertical="center"/>
    </xf>
    <xf numFmtId="0" fontId="24" fillId="0" borderId="0" xfId="36" applyFont="1" applyFill="1" applyBorder="1" applyAlignment="1" applyProtection="1"/>
    <xf numFmtId="166" fontId="25" fillId="20" borderId="11" xfId="29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9" fillId="20" borderId="0" xfId="0" applyFont="1" applyFill="1" applyBorder="1" applyAlignment="1">
      <alignment horizontal="right" vertical="center"/>
    </xf>
    <xf numFmtId="3" fontId="30" fillId="20" borderId="0" xfId="28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5" fillId="20" borderId="0" xfId="0" applyNumberFormat="1" applyFont="1" applyFill="1" applyAlignment="1">
      <alignment vertical="center"/>
    </xf>
    <xf numFmtId="0" fontId="23" fillId="2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3" fontId="31" fillId="2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 shrinkToFit="1"/>
    </xf>
    <xf numFmtId="3" fontId="31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32" fillId="20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6" applyFont="1" applyFill="1" applyBorder="1" applyAlignment="1" applyProtection="1"/>
    <xf numFmtId="0" fontId="36" fillId="0" borderId="0" xfId="0" applyFont="1" applyFill="1" applyBorder="1" applyAlignment="1">
      <alignment horizontal="right"/>
    </xf>
    <xf numFmtId="0" fontId="37" fillId="0" borderId="0" xfId="36" applyFont="1" applyAlignment="1" applyProtection="1">
      <alignment horizontal="right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/>
    <xf numFmtId="0" fontId="27" fillId="22" borderId="0" xfId="0" applyFont="1" applyFill="1" applyBorder="1" applyAlignment="1">
      <alignment vertical="center"/>
    </xf>
    <xf numFmtId="0" fontId="27" fillId="22" borderId="0" xfId="0" applyFont="1" applyFill="1" applyBorder="1" applyAlignment="1">
      <alignment horizontal="center" vertical="center"/>
    </xf>
    <xf numFmtId="0" fontId="27" fillId="22" borderId="0" xfId="0" applyFont="1" applyFill="1" applyBorder="1" applyAlignment="1">
      <alignment horizontal="right" vertical="center"/>
    </xf>
    <xf numFmtId="3" fontId="31" fillId="23" borderId="12" xfId="28" applyNumberFormat="1" applyFont="1" applyFill="1" applyBorder="1" applyAlignment="1">
      <alignment vertical="center"/>
    </xf>
    <xf numFmtId="0" fontId="25" fillId="21" borderId="0" xfId="0" applyFont="1" applyFill="1" applyAlignment="1">
      <alignment vertical="center"/>
    </xf>
    <xf numFmtId="3" fontId="31" fillId="24" borderId="12" xfId="28" applyNumberFormat="1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7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right" vertical="center"/>
    </xf>
    <xf numFmtId="0" fontId="11" fillId="0" borderId="0" xfId="30" applyAlignment="1" applyProtection="1">
      <alignment horizontal="center"/>
    </xf>
    <xf numFmtId="0" fontId="11" fillId="0" borderId="0" xfId="30" applyAlignment="1" applyProtection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rgb="FF558D7C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rgb="FFB9DDD5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readingOrder="0"/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border outline="0">
        <right style="thin">
          <color theme="0" tint="-0.2499465926084170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8" tint="-0.249977111117893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auto="1"/>
          <bgColor theme="6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auto="1"/>
          <bgColor theme="4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</dxfs>
  <tableStyles count="2" defaultTableStyle="TableStyleMedium2" defaultPivotStyle="PivotStyleLight16">
    <tableStyle name="V42_ExpenseCategory2" pivot="0" count="7">
      <tableStyleElement type="wholeTable" dxfId="342"/>
      <tableStyleElement type="headerRow" dxfId="341"/>
      <tableStyleElement type="totalRow" dxfId="340"/>
      <tableStyleElement type="firstColumn" dxfId="339"/>
      <tableStyleElement type="lastColumn" dxfId="338"/>
      <tableStyleElement type="firstColumnStripe" dxfId="337"/>
      <tableStyleElement type="secondColumnStripe" dxfId="336"/>
    </tableStyle>
    <tableStyle name="V42_IncomeCategory2" pivot="0" count="7">
      <tableStyleElement type="wholeTable" dxfId="335"/>
      <tableStyleElement type="headerRow" dxfId="334"/>
      <tableStyleElement type="totalRow" dxfId="333"/>
      <tableStyleElement type="firstColumn" dxfId="332"/>
      <tableStyleElement type="lastColumn" dxfId="331"/>
      <tableStyleElement type="firstColumnStripe" dxfId="330"/>
      <tableStyleElement type="secondColumnStripe" dxfId="3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  <mruColors>
      <color rgb="FF558D7C"/>
      <color rgb="FFB9DDD5"/>
      <color rgb="FF80C0B2"/>
      <color rgb="FF3D665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121919</xdr:colOff>
      <xdr:row>0</xdr:row>
      <xdr:rowOff>121920</xdr:rowOff>
    </xdr:from>
    <xdr:to>
      <xdr:col>14</xdr:col>
      <xdr:colOff>548640</xdr:colOff>
      <xdr:row>3</xdr:row>
      <xdr:rowOff>109771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059" y="121920"/>
          <a:ext cx="1798321" cy="6888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2:O19" totalsRowCount="1" headerRowDxfId="15" dataDxfId="17" totalsRowDxfId="16" dataCellStyle="Comma">
  <tableColumns count="15">
    <tableColumn id="1" name="Приход" totalsRowFunction="custom" dataDxfId="31" totalsRowDxfId="14">
      <totalsRowFormula>"Общ " &amp; Table2[[#Headers],[Приход]]</totalsRowFormula>
    </tableColumn>
    <tableColumn id="2" name="Януари" totalsRowFunction="sum" dataDxfId="30" totalsRowDxfId="13" dataCellStyle="Comma"/>
    <tableColumn id="3" name="Февруари" totalsRowFunction="sum" dataDxfId="29" totalsRowDxfId="12" dataCellStyle="Comma"/>
    <tableColumn id="4" name="Март" totalsRowFunction="sum" dataDxfId="28" totalsRowDxfId="11" dataCellStyle="Comma"/>
    <tableColumn id="5" name="Април" totalsRowFunction="sum" dataDxfId="27" totalsRowDxfId="10" dataCellStyle="Comma"/>
    <tableColumn id="6" name="Май" totalsRowFunction="sum" dataDxfId="26" totalsRowDxfId="9" dataCellStyle="Comma"/>
    <tableColumn id="7" name="Юни" totalsRowFunction="sum" dataDxfId="25" totalsRowDxfId="8" dataCellStyle="Comma"/>
    <tableColumn id="8" name="Юли" totalsRowFunction="sum" dataDxfId="24" totalsRowDxfId="7" dataCellStyle="Comma"/>
    <tableColumn id="9" name="Август" totalsRowFunction="sum" dataDxfId="23" totalsRowDxfId="6" dataCellStyle="Comma"/>
    <tableColumn id="10" name="Септември" totalsRowFunction="sum" dataDxfId="22" totalsRowDxfId="5" dataCellStyle="Comma"/>
    <tableColumn id="11" name="Октомври" totalsRowFunction="sum" dataDxfId="21" totalsRowDxfId="4" dataCellStyle="Comma"/>
    <tableColumn id="12" name="Ноември" totalsRowFunction="sum" dataDxfId="20" totalsRowDxfId="3" dataCellStyle="Comma"/>
    <tableColumn id="13" name="Декември" totalsRowFunction="sum" dataDxfId="18" totalsRowDxfId="2" dataCellStyle="Comma"/>
    <tableColumn id="14" name="Общо" totalsRowFunction="sum" dataDxfId="19" totalsRowDxfId="1">
      <calculatedColumnFormula>SUM(B13:M13)</calculatedColumnFormula>
    </tableColumn>
    <tableColumn id="15" name="Средно" totalsRowFunction="custom" dataDxfId="328" totalsRowDxfId="0">
      <calculatedColumnFormula>N13/COLUMNS(B13:M13)</calculatedColumnFormula>
      <totalsRowFormula>Table2[[#Totals],[Общо]]/COLUMNS(Table2[[#Totals],[Януари]:[Декември]])</totalsRowFormula>
    </tableColumn>
  </tableColumns>
  <tableStyleInfo name="V42_IncomeCategory2" showFirstColumn="1" showLastColumn="0" showRowStripes="0" showColumnStripes="1"/>
</table>
</file>

<file path=xl/tables/table10.xml><?xml version="1.0" encoding="utf-8"?>
<table xmlns="http://schemas.openxmlformats.org/spreadsheetml/2006/main" id="11" name="Table11" displayName="Table11" ref="A105:O110" totalsRowCount="1" headerRowDxfId="159" dataDxfId="307" totalsRowDxfId="306">
  <tableColumns count="15">
    <tableColumn id="1" name="Абонаменти" totalsRowFunction="custom" dataDxfId="157" totalsRowDxfId="193">
      <totalsRowFormula>"Общо " &amp;Table11[[#Headers],[Абонаменти]]</totalsRowFormula>
    </tableColumn>
    <tableColumn id="2" name="Януари" totalsRowFunction="sum" dataDxfId="156"/>
    <tableColumn id="3" name="Февруари" totalsRowFunction="sum" dataDxfId="155"/>
    <tableColumn id="4" name="Март" totalsRowFunction="sum" dataDxfId="154"/>
    <tableColumn id="5" name="Април" totalsRowFunction="sum" dataDxfId="153"/>
    <tableColumn id="6" name="Май" totalsRowFunction="sum" dataDxfId="152"/>
    <tableColumn id="7" name="Юни" totalsRowFunction="sum" dataDxfId="151"/>
    <tableColumn id="8" name="Юли" totalsRowFunction="sum" dataDxfId="150"/>
    <tableColumn id="9" name="Август" totalsRowFunction="sum" dataDxfId="149"/>
    <tableColumn id="10" name="Септември" totalsRowFunction="sum" dataDxfId="148"/>
    <tableColumn id="11" name="Октомври" totalsRowFunction="sum" dataDxfId="147"/>
    <tableColumn id="12" name="Ноември" totalsRowFunction="sum" dataDxfId="146"/>
    <tableColumn id="13" name="Декември" totalsRowFunction="sum" dataDxfId="144"/>
    <tableColumn id="14" name="Общо" totalsRowFunction="sum" dataDxfId="145" totalsRowDxfId="192">
      <calculatedColumnFormula>SUM(B106:M106)</calculatedColumnFormula>
    </tableColumn>
    <tableColumn id="15" name="Средно" totalsRowFunction="custom" dataDxfId="305" totalsRowDxfId="191">
      <calculatedColumnFormula>N106/COLUMNS(B106:M106)</calculatedColumnFormula>
      <totalsRowFormula>Table11[[#Totals],[Общо]]/COLUMNS(Table11[[#Totals],[Януари]:[Декември]])</totalsRowFormula>
    </tableColumn>
  </tableColumns>
  <tableStyleInfo name="V42_ExpenseCategory2" showFirstColumn="1" showLastColumn="0" showRowStripes="0" showColumnStripes="1"/>
</table>
</file>

<file path=xl/tables/table11.xml><?xml version="1.0" encoding="utf-8"?>
<table xmlns="http://schemas.openxmlformats.org/spreadsheetml/2006/main" id="12" name="Table12" displayName="Table12" ref="A112:O117" totalsRowCount="1" headerRowDxfId="158" dataDxfId="304" totalsRowDxfId="303">
  <tableColumns count="15">
    <tableColumn id="1" name="Разни" totalsRowFunction="custom" dataDxfId="143" totalsRowDxfId="190">
      <totalsRowFormula>"Общо " &amp;Table12[[#Headers],[Разни]]</totalsRowFormula>
    </tableColumn>
    <tableColumn id="2" name="Януари" totalsRowFunction="sum" dataDxfId="142"/>
    <tableColumn id="3" name="Февруари" totalsRowFunction="sum" dataDxfId="141"/>
    <tableColumn id="4" name="Март" totalsRowFunction="sum" dataDxfId="140"/>
    <tableColumn id="5" name="Април" totalsRowFunction="sum" dataDxfId="139"/>
    <tableColumn id="6" name="Май" totalsRowFunction="sum" dataDxfId="138"/>
    <tableColumn id="7" name="Юни" totalsRowFunction="sum" dataDxfId="137"/>
    <tableColumn id="8" name="Юли" totalsRowFunction="sum" dataDxfId="136"/>
    <tableColumn id="9" name="Август" totalsRowFunction="sum" dataDxfId="135"/>
    <tableColumn id="10" name="Септември" totalsRowFunction="sum" dataDxfId="134"/>
    <tableColumn id="11" name="Октомври" totalsRowFunction="sum" dataDxfId="133"/>
    <tableColumn id="12" name="Ноември" totalsRowFunction="sum" dataDxfId="132"/>
    <tableColumn id="13" name="Декември" totalsRowFunction="sum" dataDxfId="130"/>
    <tableColumn id="14" name="Общо" totalsRowFunction="sum" dataDxfId="131" totalsRowDxfId="189">
      <calculatedColumnFormula>SUM(B113:M113)</calculatedColumnFormula>
    </tableColumn>
    <tableColumn id="15" name="Средно" totalsRowFunction="custom" dataDxfId="302" totalsRowDxfId="188">
      <calculatedColumnFormula>N113/COLUMNS(B113:M113)</calculatedColumnFormula>
      <totalsRowFormula>Table12[[#Totals],[Общо]]/COLUMNS(Table12[[#Totals],[Януари]:[Декември]])</totalsRowFormula>
    </tableColumn>
  </tableColumns>
  <tableStyleInfo name="V42_ExpenseCategory2" showFirstColumn="1" showLastColumn="0" showRowStripes="0" showColumnStripes="1"/>
</table>
</file>

<file path=xl/tables/table2.xml><?xml version="1.0" encoding="utf-8"?>
<table xmlns="http://schemas.openxmlformats.org/spreadsheetml/2006/main" id="3" name="Table3" displayName="Table3" ref="A21:O35" totalsRowCount="1" headerRowDxfId="180" dataDxfId="187" totalsRowDxfId="186" dataCellStyle="Comma">
  <tableColumns count="15">
    <tableColumn id="1" name="Разходи дом" totalsRowFunction="custom" dataDxfId="179" totalsRowDxfId="301">
      <totalsRowFormula>"Общо "&amp;Table3[[#Headers],[Разходи дом]]</totalsRowFormula>
    </tableColumn>
    <tableColumn id="2" name="Януари" totalsRowFunction="sum" dataDxfId="178" dataCellStyle="Comma"/>
    <tableColumn id="3" name="Февруари" totalsRowFunction="sum" dataDxfId="177" dataCellStyle="Comma"/>
    <tableColumn id="4" name="Март" totalsRowFunction="sum" dataDxfId="176" dataCellStyle="Comma"/>
    <tableColumn id="5" name="Април" totalsRowFunction="sum" dataDxfId="175" dataCellStyle="Comma"/>
    <tableColumn id="6" name="Май" totalsRowFunction="sum" dataDxfId="174" dataCellStyle="Comma"/>
    <tableColumn id="7" name="Юни" totalsRowFunction="sum" dataDxfId="173" dataCellStyle="Comma"/>
    <tableColumn id="8" name="Юли" totalsRowFunction="sum" dataDxfId="172" dataCellStyle="Comma"/>
    <tableColumn id="9" name="Август" totalsRowFunction="sum" dataDxfId="171" dataCellStyle="Comma"/>
    <tableColumn id="10" name="Септември" totalsRowFunction="sum" dataDxfId="170" dataCellStyle="Comma"/>
    <tableColumn id="11" name="Октомври" totalsRowFunction="sum" dataDxfId="169" dataCellStyle="Comma"/>
    <tableColumn id="12" name="Ноември" totalsRowFunction="sum" dataDxfId="168" dataCellStyle="Comma"/>
    <tableColumn id="13" name="Декември" totalsRowFunction="sum" dataDxfId="166" dataCellStyle="Comma"/>
    <tableColumn id="14" name="Общо" totalsRowFunction="sum" dataDxfId="167" totalsRowDxfId="300">
      <calculatedColumnFormula>SUM(B22:M22)</calculatedColumnFormula>
    </tableColumn>
    <tableColumn id="15" name="Средно" totalsRowFunction="custom" dataDxfId="327" totalsRowDxfId="299">
      <calculatedColumnFormula>N22/COLUMNS(B22:M22)</calculatedColumnFormula>
      <totalsRowFormula>Table3[[#Totals],[Общо]]/COLUMNS(Table3[[#Totals],[Януари]:[Декември]])</totalsRowFormula>
    </tableColumn>
  </tableColumns>
  <tableStyleInfo name="V42_ExpenseCategory2" showFirstColumn="1" showLastColumn="0" showRowStripes="0" showColumnStripes="1"/>
</table>
</file>

<file path=xl/tables/table3.xml><?xml version="1.0" encoding="utf-8"?>
<table xmlns="http://schemas.openxmlformats.org/spreadsheetml/2006/main" id="4" name="Table4" displayName="Table4" ref="A37:O45" totalsRowCount="1" headerRowDxfId="185" dataDxfId="184" totalsRowDxfId="183" headerRowBorderDxfId="181" tableBorderDxfId="182" dataCellStyle="Comma">
  <tableColumns count="15">
    <tableColumn id="1" name="Транспорт" totalsRowFunction="custom" dataDxfId="45" totalsRowDxfId="298">
      <totalsRowFormula>"Общо "&amp;Table4[[#Headers],[Транспорт]]</totalsRowFormula>
    </tableColumn>
    <tableColumn id="2" name="Януари" totalsRowFunction="sum" dataDxfId="44" totalsRowDxfId="297" dataCellStyle="Comma"/>
    <tableColumn id="3" name="Февруари" totalsRowFunction="sum" dataDxfId="43" totalsRowDxfId="296" dataCellStyle="Comma"/>
    <tableColumn id="4" name="Март" totalsRowFunction="sum" dataDxfId="42" totalsRowDxfId="295" dataCellStyle="Comma"/>
    <tableColumn id="5" name="Април" totalsRowFunction="sum" dataDxfId="41" totalsRowDxfId="294" dataCellStyle="Comma"/>
    <tableColumn id="6" name="Май" totalsRowFunction="sum" dataDxfId="40" totalsRowDxfId="293" dataCellStyle="Comma"/>
    <tableColumn id="7" name="Юни" totalsRowFunction="sum" dataDxfId="39" totalsRowDxfId="292" dataCellStyle="Comma"/>
    <tableColumn id="8" name="Юли" totalsRowFunction="sum" dataDxfId="38" totalsRowDxfId="291" dataCellStyle="Comma"/>
    <tableColumn id="9" name="Август" totalsRowFunction="sum" dataDxfId="37" totalsRowDxfId="290" dataCellStyle="Comma"/>
    <tableColumn id="10" name="Септември" totalsRowFunction="sum" dataDxfId="36" totalsRowDxfId="289" dataCellStyle="Comma"/>
    <tableColumn id="11" name="Октомври" totalsRowFunction="sum" dataDxfId="35" totalsRowDxfId="288" dataCellStyle="Comma"/>
    <tableColumn id="12" name="Ноември" totalsRowFunction="sum" dataDxfId="34" totalsRowDxfId="287" dataCellStyle="Comma"/>
    <tableColumn id="13" name="Декември" totalsRowFunction="sum" dataDxfId="32" totalsRowDxfId="286" dataCellStyle="Comma"/>
    <tableColumn id="14" name="Общо" totalsRowFunction="sum" dataDxfId="33" totalsRowDxfId="285">
      <calculatedColumnFormula>SUM(B38:M38)</calculatedColumnFormula>
    </tableColumn>
    <tableColumn id="15" name="Средно" totalsRowFunction="custom" dataDxfId="326" totalsRowDxfId="284">
      <calculatedColumnFormula>N38/COLUMNS(B38:M38)</calculatedColumnFormula>
      <totalsRowFormula>Table4[[#Totals],[Общо]]/COLUMNS(Table4[[#Totals],[Януари]:[Декември]])</totalsRowFormula>
    </tableColumn>
  </tableColumns>
  <tableStyleInfo name="V42_ExpenseCategory2" showFirstColumn="1" showLastColumn="0" showRowStripes="0" showColumnStripes="1"/>
</table>
</file>

<file path=xl/tables/table4.xml><?xml version="1.0" encoding="utf-8"?>
<table xmlns="http://schemas.openxmlformats.org/spreadsheetml/2006/main" id="5" name="Table5" displayName="Table5" ref="A47:O55" totalsRowCount="1" headerRowDxfId="165" dataDxfId="325" totalsRowDxfId="324" dataCellStyle="Comma">
  <tableColumns count="15">
    <tableColumn id="1" name="Здраве" totalsRowFunction="custom" dataDxfId="73" totalsRowDxfId="283">
      <totalsRowFormula>"Общо "&amp;Table5[[#Headers],[Здраве]]</totalsRowFormula>
    </tableColumn>
    <tableColumn id="2" name="Янунари" totalsRowFunction="sum" dataDxfId="72" totalsRowDxfId="282" dataCellStyle="Comma"/>
    <tableColumn id="3" name="Февруари" totalsRowFunction="sum" dataDxfId="71" totalsRowDxfId="281" dataCellStyle="Comma"/>
    <tableColumn id="4" name="Март" totalsRowFunction="sum" dataDxfId="70" totalsRowDxfId="280" dataCellStyle="Comma"/>
    <tableColumn id="5" name="Април" totalsRowFunction="sum" dataDxfId="69" totalsRowDxfId="279" dataCellStyle="Comma"/>
    <tableColumn id="6" name="Май" totalsRowFunction="sum" dataDxfId="68" totalsRowDxfId="278" dataCellStyle="Comma"/>
    <tableColumn id="7" name="Юни" totalsRowFunction="sum" dataDxfId="67" totalsRowDxfId="277" dataCellStyle="Comma"/>
    <tableColumn id="8" name="Юли" totalsRowFunction="sum" dataDxfId="66" totalsRowDxfId="276" dataCellStyle="Comma"/>
    <tableColumn id="9" name="Август" totalsRowFunction="sum" dataDxfId="65" totalsRowDxfId="275" dataCellStyle="Comma"/>
    <tableColumn id="10" name="Септември" totalsRowFunction="sum" dataDxfId="64" totalsRowDxfId="274" dataCellStyle="Comma"/>
    <tableColumn id="11" name="Октомври" totalsRowFunction="sum" dataDxfId="63" totalsRowDxfId="273" dataCellStyle="Comma"/>
    <tableColumn id="12" name="Ноември" totalsRowFunction="sum" dataDxfId="62" totalsRowDxfId="272" dataCellStyle="Comma"/>
    <tableColumn id="13" name="Декември" totalsRowFunction="sum" dataDxfId="60" totalsRowDxfId="271" dataCellStyle="Comma"/>
    <tableColumn id="14" name="Общо" totalsRowFunction="sum" dataDxfId="61" totalsRowDxfId="270">
      <calculatedColumnFormula>SUM(B48:M48)</calculatedColumnFormula>
    </tableColumn>
    <tableColumn id="15" name="Средно" totalsRowFunction="custom" dataDxfId="323" totalsRowDxfId="269">
      <calculatedColumnFormula>N48/COLUMNS(B48:M48)</calculatedColumnFormula>
      <totalsRowFormula>Table5[[#Totals],[Общо]]/COLUMNS(Table5[[#Totals],[Янунари]:[Декември]])</totalsRowFormula>
    </tableColumn>
  </tableColumns>
  <tableStyleInfo name="V42_ExpenseCategory2" showFirstColumn="1" showLastColumn="0" showRowStripes="0" showColumnStripes="1"/>
</table>
</file>

<file path=xl/tables/table5.xml><?xml version="1.0" encoding="utf-8"?>
<table xmlns="http://schemas.openxmlformats.org/spreadsheetml/2006/main" id="6" name="Table6" displayName="Table6" ref="A57:O61" totalsRowCount="1" headerRowDxfId="164" dataDxfId="322" totalsRowDxfId="321">
  <tableColumns count="15">
    <tableColumn id="1" name="Дарения/Подаръци" totalsRowFunction="custom" dataDxfId="59" totalsRowDxfId="268">
      <totalsRowFormula>"Общо " &amp; Table6[[#Headers],[Дарения/Подаръци]]</totalsRowFormula>
    </tableColumn>
    <tableColumn id="2" name="Януари" totalsRowFunction="sum" dataDxfId="58" totalsRowDxfId="267"/>
    <tableColumn id="3" name="Февруари" totalsRowFunction="sum" dataDxfId="57" totalsRowDxfId="266"/>
    <tableColumn id="4" name="Март" totalsRowFunction="sum" dataDxfId="56" totalsRowDxfId="265"/>
    <tableColumn id="5" name="Април" totalsRowFunction="sum" dataDxfId="55" totalsRowDxfId="264"/>
    <tableColumn id="6" name="Май" totalsRowFunction="sum" dataDxfId="54" totalsRowDxfId="263"/>
    <tableColumn id="7" name="Юни" totalsRowFunction="sum" dataDxfId="53" totalsRowDxfId="262"/>
    <tableColumn id="8" name="Юли" totalsRowFunction="sum" dataDxfId="52" totalsRowDxfId="261"/>
    <tableColumn id="9" name="Август" totalsRowFunction="sum" dataDxfId="51" totalsRowDxfId="260"/>
    <tableColumn id="10" name="Септември" totalsRowFunction="sum" dataDxfId="50" totalsRowDxfId="259"/>
    <tableColumn id="11" name="Октомври" totalsRowFunction="sum" dataDxfId="49" totalsRowDxfId="258"/>
    <tableColumn id="12" name="Ноември" totalsRowFunction="sum" dataDxfId="48" totalsRowDxfId="257"/>
    <tableColumn id="13" name="Декември" totalsRowFunction="sum" dataDxfId="46" totalsRowDxfId="256"/>
    <tableColumn id="14" name="Общо" totalsRowFunction="sum" dataDxfId="47" totalsRowDxfId="255">
      <calculatedColumnFormula>SUM(B58:M58)</calculatedColumnFormula>
    </tableColumn>
    <tableColumn id="15" name="Средно" totalsRowFunction="custom" dataDxfId="320" totalsRowDxfId="254">
      <calculatedColumnFormula>N58/COLUMNS(B58:M58)</calculatedColumnFormula>
      <totalsRowFormula>Table6[[#Totals],[Общо]]/COLUMNS(Table6[[#Totals],[Януари]:[Декември]])</totalsRowFormula>
    </tableColumn>
  </tableColumns>
  <tableStyleInfo name="V42_ExpenseCategory2" showFirstColumn="1" showLastColumn="0" showRowStripes="0" showColumnStripes="1"/>
</table>
</file>

<file path=xl/tables/table6.xml><?xml version="1.0" encoding="utf-8"?>
<table xmlns="http://schemas.openxmlformats.org/spreadsheetml/2006/main" id="7" name="Table7" displayName="Table7" ref="A63:O73" totalsRowCount="1" headerRowDxfId="163" dataDxfId="319" totalsRowDxfId="318" dataCellStyle="Comma">
  <tableColumns count="15">
    <tableColumn id="1" name="Ежедневни разходи" totalsRowFunction="custom" dataDxfId="101" totalsRowDxfId="253">
      <totalsRowFormula>"Общо " &amp; Table7[[#Headers],[Ежедневни разходи]]</totalsRowFormula>
    </tableColumn>
    <tableColumn id="2" name="Януари" totalsRowFunction="sum" dataDxfId="100" totalsRowDxfId="252" dataCellStyle="Comma"/>
    <tableColumn id="3" name="Февруари" totalsRowFunction="sum" dataDxfId="99" totalsRowDxfId="251" dataCellStyle="Comma"/>
    <tableColumn id="4" name="Март" totalsRowFunction="sum" dataDxfId="98" totalsRowDxfId="250" dataCellStyle="Comma"/>
    <tableColumn id="5" name="Април" totalsRowFunction="sum" dataDxfId="97" totalsRowDxfId="249" dataCellStyle="Comma"/>
    <tableColumn id="6" name="Май" totalsRowFunction="sum" dataDxfId="96" totalsRowDxfId="248" dataCellStyle="Comma"/>
    <tableColumn id="7" name="Юни" totalsRowFunction="sum" dataDxfId="95" totalsRowDxfId="247" dataCellStyle="Comma"/>
    <tableColumn id="8" name="Юли" totalsRowFunction="sum" dataDxfId="94" totalsRowDxfId="246" dataCellStyle="Comma"/>
    <tableColumn id="9" name="Август" totalsRowFunction="sum" dataDxfId="93" totalsRowDxfId="245" dataCellStyle="Comma"/>
    <tableColumn id="10" name="Септември" totalsRowFunction="sum" dataDxfId="92" totalsRowDxfId="244" dataCellStyle="Comma"/>
    <tableColumn id="11" name="Октомври" totalsRowFunction="sum" dataDxfId="91" totalsRowDxfId="243" dataCellStyle="Comma"/>
    <tableColumn id="12" name="Ноември" totalsRowFunction="sum" dataDxfId="90" totalsRowDxfId="242" dataCellStyle="Comma"/>
    <tableColumn id="13" name="Декември" totalsRowFunction="sum" dataDxfId="88" totalsRowDxfId="241" dataCellStyle="Comma"/>
    <tableColumn id="14" name="Общо" totalsRowFunction="sum" dataDxfId="89" totalsRowDxfId="240">
      <calculatedColumnFormula>SUM(B64:M64)</calculatedColumnFormula>
    </tableColumn>
    <tableColumn id="15" name="Средно" totalsRowFunction="custom" dataDxfId="317" totalsRowDxfId="239">
      <calculatedColumnFormula>N64/COLUMNS(B64:M64)</calculatedColumnFormula>
      <totalsRowFormula>Table7[[#Totals],[Общо]]/COLUMNS(Table7[[#Totals],[Януари]:[Декември]])</totalsRowFormula>
    </tableColumn>
  </tableColumns>
  <tableStyleInfo name="V42_ExpenseCategory2" showFirstColumn="1" showLastColumn="0" showRowStripes="0" showColumnStripes="1"/>
</table>
</file>

<file path=xl/tables/table7.xml><?xml version="1.0" encoding="utf-8"?>
<table xmlns="http://schemas.openxmlformats.org/spreadsheetml/2006/main" id="8" name="Table8" displayName="Table8" ref="A75:O85" totalsRowCount="1" headerRowDxfId="162" dataDxfId="316" totalsRowDxfId="315" dataCellStyle="Comma">
  <tableColumns count="15">
    <tableColumn id="1" name="Забавления" totalsRowFunction="custom" dataDxfId="87" totalsRowDxfId="238">
      <totalsRowFormula>"Общо " &amp; Table8[[#Headers],[Забавления]]</totalsRowFormula>
    </tableColumn>
    <tableColumn id="2" name="Януари" totalsRowFunction="sum" dataDxfId="86" totalsRowDxfId="237" dataCellStyle="Comma"/>
    <tableColumn id="3" name="Февруари" totalsRowFunction="sum" dataDxfId="85" totalsRowDxfId="236" dataCellStyle="Comma"/>
    <tableColumn id="4" name="Март" totalsRowFunction="sum" dataDxfId="84" totalsRowDxfId="235" dataCellStyle="Comma"/>
    <tableColumn id="5" name="Април" totalsRowFunction="sum" dataDxfId="83" totalsRowDxfId="234" dataCellStyle="Comma"/>
    <tableColumn id="6" name="Май" totalsRowFunction="sum" dataDxfId="82" totalsRowDxfId="233" dataCellStyle="Comma"/>
    <tableColumn id="7" name="Юни" totalsRowFunction="sum" dataDxfId="81" totalsRowDxfId="232" dataCellStyle="Comma"/>
    <tableColumn id="8" name="Юли" totalsRowFunction="sum" dataDxfId="80" totalsRowDxfId="231" dataCellStyle="Comma"/>
    <tableColumn id="9" name="Август" totalsRowFunction="sum" dataDxfId="79" totalsRowDxfId="230" dataCellStyle="Comma"/>
    <tableColumn id="10" name="Септември" totalsRowFunction="sum" dataDxfId="78" totalsRowDxfId="229" dataCellStyle="Comma"/>
    <tableColumn id="11" name="Октомври" totalsRowFunction="sum" dataDxfId="77" totalsRowDxfId="228" dataCellStyle="Comma"/>
    <tableColumn id="12" name="Ноември" totalsRowFunction="sum" dataDxfId="76" totalsRowDxfId="227" dataCellStyle="Comma"/>
    <tableColumn id="13" name="Декември" totalsRowFunction="sum" dataDxfId="74" totalsRowDxfId="226" dataCellStyle="Comma"/>
    <tableColumn id="14" name="Общо" totalsRowFunction="sum" dataDxfId="75" totalsRowDxfId="225">
      <calculatedColumnFormula>SUM(B76:M76)</calculatedColumnFormula>
    </tableColumn>
    <tableColumn id="15" name="Средно" totalsRowFunction="custom" dataDxfId="314" totalsRowDxfId="224">
      <calculatedColumnFormula>N76/COLUMNS(B76:M76)</calculatedColumnFormula>
      <totalsRowFormula>Table8[[#Totals],[Общо]]/COLUMNS(Table8[[#Totals],[Януари]:[Декември]])</totalsRowFormula>
    </tableColumn>
  </tableColumns>
  <tableStyleInfo name="V42_ExpenseCategory2" showFirstColumn="1" showLastColumn="0" showRowStripes="0" showColumnStripes="1"/>
</table>
</file>

<file path=xl/tables/table8.xml><?xml version="1.0" encoding="utf-8"?>
<table xmlns="http://schemas.openxmlformats.org/spreadsheetml/2006/main" id="9" name="Table9" displayName="Table9" ref="A87:O94" totalsRowCount="1" headerRowDxfId="161" dataDxfId="313" totalsRowDxfId="312" dataCellStyle="Comma">
  <tableColumns count="15">
    <tableColumn id="1" name="Спестявания" totalsRowFunction="custom" dataDxfId="129" totalsRowDxfId="223">
      <totalsRowFormula>"Общо " &amp;Table9[[#Headers],[Спестявания]]</totalsRowFormula>
    </tableColumn>
    <tableColumn id="2" name="Януари" totalsRowFunction="sum" dataDxfId="128" totalsRowDxfId="222" dataCellStyle="Comma"/>
    <tableColumn id="3" name="Февруари" totalsRowFunction="sum" dataDxfId="127" totalsRowDxfId="221" dataCellStyle="Comma"/>
    <tableColumn id="4" name="Март" totalsRowFunction="sum" dataDxfId="126" totalsRowDxfId="220" dataCellStyle="Comma"/>
    <tableColumn id="5" name="Април" totalsRowFunction="sum" dataDxfId="125" totalsRowDxfId="219" dataCellStyle="Comma"/>
    <tableColumn id="6" name="Май" totalsRowFunction="sum" dataDxfId="124" totalsRowDxfId="218" dataCellStyle="Comma"/>
    <tableColumn id="7" name="Юни" totalsRowFunction="sum" dataDxfId="123" totalsRowDxfId="217" dataCellStyle="Comma"/>
    <tableColumn id="8" name="Юли" totalsRowFunction="sum" dataDxfId="122" totalsRowDxfId="216" dataCellStyle="Comma"/>
    <tableColumn id="9" name="Август" totalsRowFunction="sum" dataDxfId="121" totalsRowDxfId="215" dataCellStyle="Comma"/>
    <tableColumn id="10" name="Септември" totalsRowFunction="sum" dataDxfId="120" totalsRowDxfId="214" dataCellStyle="Comma"/>
    <tableColumn id="11" name="Октомври" totalsRowFunction="sum" dataDxfId="119" totalsRowDxfId="213" dataCellStyle="Comma"/>
    <tableColumn id="12" name="Ноември" totalsRowFunction="sum" dataDxfId="118" totalsRowDxfId="212" dataCellStyle="Comma"/>
    <tableColumn id="13" name="Декември" totalsRowFunction="sum" dataDxfId="116" totalsRowDxfId="211" dataCellStyle="Comma"/>
    <tableColumn id="14" name="Общо" totalsRowFunction="sum" dataDxfId="117" totalsRowDxfId="210">
      <calculatedColumnFormula>SUM(B88:M88)</calculatedColumnFormula>
    </tableColumn>
    <tableColumn id="15" name="Средно" totalsRowFunction="custom" dataDxfId="311" totalsRowDxfId="209">
      <calculatedColumnFormula>N88/COLUMNS(B88:M88)</calculatedColumnFormula>
      <totalsRowFormula>Table9[[#Totals],[Общо]]/COLUMNS(Table9[[#Totals],[Януари]:[Декември]])</totalsRowFormula>
    </tableColumn>
  </tableColumns>
  <tableStyleInfo name="V42_ExpenseCategory2" showFirstColumn="1" showLastColumn="0" showRowStripes="0" showColumnStripes="1"/>
</table>
</file>

<file path=xl/tables/table9.xml><?xml version="1.0" encoding="utf-8"?>
<table xmlns="http://schemas.openxmlformats.org/spreadsheetml/2006/main" id="10" name="Table10" displayName="Table10" ref="A96:O103" totalsRowCount="1" headerRowDxfId="160" dataDxfId="310" totalsRowDxfId="309" dataCellStyle="Comma">
  <tableColumns count="15">
    <tableColumn id="1" name="Задължения" totalsRowFunction="custom" dataDxfId="115" totalsRowDxfId="208">
      <totalsRowFormula>"Общо " &amp; Table10[[#Headers],[Задължения]]</totalsRowFormula>
    </tableColumn>
    <tableColumn id="2" name="Януари" totalsRowFunction="sum" dataDxfId="114" totalsRowDxfId="207" dataCellStyle="Comma"/>
    <tableColumn id="3" name="Февруари" totalsRowFunction="sum" dataDxfId="113" totalsRowDxfId="206" dataCellStyle="Comma"/>
    <tableColumn id="4" name="Март" totalsRowFunction="sum" dataDxfId="112" totalsRowDxfId="205" dataCellStyle="Comma"/>
    <tableColumn id="5" name="Април" totalsRowFunction="sum" dataDxfId="111" totalsRowDxfId="204" dataCellStyle="Comma"/>
    <tableColumn id="6" name="Май" totalsRowFunction="sum" dataDxfId="110" totalsRowDxfId="203" dataCellStyle="Comma"/>
    <tableColumn id="7" name="Юни" totalsRowFunction="sum" dataDxfId="109" totalsRowDxfId="202" dataCellStyle="Comma"/>
    <tableColumn id="8" name="Юли" totalsRowFunction="sum" dataDxfId="108" totalsRowDxfId="201" dataCellStyle="Comma"/>
    <tableColumn id="9" name="Август" totalsRowFunction="sum" dataDxfId="107" totalsRowDxfId="200" dataCellStyle="Comma"/>
    <tableColumn id="10" name="Септември" totalsRowFunction="sum" dataDxfId="106" totalsRowDxfId="199" dataCellStyle="Comma"/>
    <tableColumn id="11" name="Октомври" totalsRowFunction="sum" dataDxfId="105" totalsRowDxfId="198" dataCellStyle="Comma"/>
    <tableColumn id="12" name="Ноември" totalsRowFunction="sum" dataDxfId="104" totalsRowDxfId="197" dataCellStyle="Comma"/>
    <tableColumn id="13" name="Декември" totalsRowFunction="sum" dataDxfId="102" totalsRowDxfId="196" dataCellStyle="Comma"/>
    <tableColumn id="14" name="Общо" totalsRowFunction="sum" dataDxfId="103" totalsRowDxfId="195">
      <calculatedColumnFormula>SUM(B97:M97)</calculatedColumnFormula>
    </tableColumn>
    <tableColumn id="15" name="Средно" totalsRowFunction="custom" dataDxfId="308" totalsRowDxfId="194">
      <calculatedColumnFormula>N97/COLUMNS(B97:M97)</calculatedColumnFormula>
      <totalsRowFormula>Table10[[#Totals],[Общо]]/COLUMNS(Table10[[#Totals],[Януари]:[Декември]])</totalsRowFormula>
    </tableColumn>
  </tableColumns>
  <tableStyleInfo name="V42_ExpenseCategory2" showFirstColumn="1" showLastColumn="0" showRowStripes="0" showColumnStripes="1"/>
</table>
</file>

<file path=xl/theme/theme1.xml><?xml version="1.0" encoding="utf-8"?>
<a:theme xmlns:a="http://schemas.openxmlformats.org/drawingml/2006/main" name="Vertex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https://trainingacademy.bg/online/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showGridLines="0" tabSelected="1" workbookViewId="0">
      <pane ySplit="10" topLeftCell="A97" activePane="bottomLeft" state="frozen"/>
      <selection pane="bottomLeft" activeCell="A3" sqref="A3:L3"/>
    </sheetView>
  </sheetViews>
  <sheetFormatPr defaultColWidth="9" defaultRowHeight="14.4" x14ac:dyDescent="0.35"/>
  <cols>
    <col min="1" max="1" width="18.8984375" style="1" customWidth="1"/>
    <col min="2" max="2" width="6.59765625" style="1" customWidth="1"/>
    <col min="3" max="3" width="8.796875" style="1" customWidth="1"/>
    <col min="4" max="9" width="6.19921875" style="1" customWidth="1"/>
    <col min="10" max="10" width="9.796875" style="1" customWidth="1"/>
    <col min="11" max="11" width="9.09765625" style="1" customWidth="1"/>
    <col min="12" max="12" width="9.296875" style="1" customWidth="1"/>
    <col min="13" max="13" width="8.19921875" style="1" customWidth="1"/>
    <col min="14" max="14" width="9.796875" style="1" customWidth="1"/>
    <col min="15" max="15" width="7.8984375" style="1" customWidth="1"/>
    <col min="16" max="16384" width="9" style="1"/>
  </cols>
  <sheetData>
    <row r="1" spans="1:18" s="37" customFormat="1" ht="26.1" customHeight="1" x14ac:dyDescent="0.35">
      <c r="A1" s="34" t="s">
        <v>3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</row>
    <row r="2" spans="1:18" x14ac:dyDescent="0.35">
      <c r="A2" s="31"/>
      <c r="B2" s="13"/>
      <c r="C2" s="13"/>
      <c r="D2" s="13"/>
      <c r="E2" s="13"/>
      <c r="F2" s="13"/>
      <c r="G2" s="13"/>
      <c r="H2" s="3"/>
      <c r="I2" s="3"/>
      <c r="J2" s="3"/>
      <c r="K2" s="3"/>
      <c r="L2" s="3"/>
      <c r="M2" s="3"/>
      <c r="N2" s="2"/>
      <c r="O2" s="32"/>
    </row>
    <row r="3" spans="1:18" ht="15" x14ac:dyDescent="0.35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33"/>
    </row>
    <row r="4" spans="1:18" ht="15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O4" s="33"/>
    </row>
    <row r="5" spans="1:18" x14ac:dyDescent="0.35">
      <c r="A5" s="5" t="s">
        <v>4</v>
      </c>
      <c r="B5" s="6">
        <v>0</v>
      </c>
      <c r="M5" s="7" t="s">
        <v>1</v>
      </c>
    </row>
    <row r="6" spans="1:18" s="18" customFormat="1" x14ac:dyDescent="0.25">
      <c r="A6" s="16"/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6" t="s">
        <v>17</v>
      </c>
      <c r="O6" s="16" t="s">
        <v>23</v>
      </c>
    </row>
    <row r="7" spans="1:18" s="18" customFormat="1" x14ac:dyDescent="0.25">
      <c r="A7" s="8" t="s">
        <v>19</v>
      </c>
      <c r="B7" s="9">
        <v>0</v>
      </c>
      <c r="C7" s="9">
        <f>Table2[[#Totals],[Февруари]]</f>
        <v>0</v>
      </c>
      <c r="D7" s="9">
        <f>Table2[[#Totals],[Март]]</f>
        <v>0</v>
      </c>
      <c r="E7" s="9">
        <f>Table2[[#Totals],[Април]]</f>
        <v>0</v>
      </c>
      <c r="F7" s="9">
        <f>Table2[[#Totals],[Май]]</f>
        <v>0</v>
      </c>
      <c r="G7" s="9">
        <f>Table2[[#Totals],[Юни]]</f>
        <v>0</v>
      </c>
      <c r="H7" s="9">
        <f>Table2[[#Totals],[Юли]]</f>
        <v>0</v>
      </c>
      <c r="I7" s="9">
        <f>Table2[[#Totals],[Август]]</f>
        <v>0</v>
      </c>
      <c r="J7" s="9">
        <f>Table2[[#Totals],[Септември]]</f>
        <v>0</v>
      </c>
      <c r="K7" s="9">
        <f>Table2[[#Totals],[Октомври]]</f>
        <v>0</v>
      </c>
      <c r="L7" s="9">
        <f>Table2[[#Totals],[Ноември]]</f>
        <v>0</v>
      </c>
      <c r="M7" s="9">
        <f>Table2[[#Totals],[Декември]]</f>
        <v>0</v>
      </c>
      <c r="N7" s="19">
        <f>SUM(B7:M7)</f>
        <v>0</v>
      </c>
      <c r="O7" s="19">
        <f>N7/COLUMNS(B7:M7)</f>
        <v>0</v>
      </c>
    </row>
    <row r="8" spans="1:18" s="18" customFormat="1" x14ac:dyDescent="0.25">
      <c r="A8" s="10" t="s">
        <v>20</v>
      </c>
      <c r="B8" s="11">
        <v>0</v>
      </c>
      <c r="C8" s="11">
        <f>SUM(Table3[[#Totals],[Февруари]],Table4[[#Totals],[Февруари]],Table5[[#Totals],[Февруари]],Table6[[#Totals],[Февруари]],Table7[[#Totals],[Февруари]],Table8[[#Totals],[Февруари]],Table9[[#Totals],[Февруари]],Table10[[#Totals],[Февруари]],Table11[[#Totals],[Февруари]],Table12[[#Totals],[Февруари]])</f>
        <v>0</v>
      </c>
      <c r="D8" s="11">
        <f>SUM(Table3[[#Totals],[Март]],Table4[[#Totals],[Март]],Table5[[#Totals],[Март]],Table6[[#Totals],[Март]],Table7[[#Totals],[Март]],Table8[[#Totals],[Март]],Table9[[#Totals],[Март]],Table10[[#Totals],[Март]],Table11[[#Totals],[Март]],Table12[[#Totals],[Март]])</f>
        <v>0</v>
      </c>
      <c r="E8" s="11">
        <f>SUM(Table3[[#Totals],[Април]],Table4[[#Totals],[Април]],Table5[[#Totals],[Април]],Table6[[#Totals],[Април]],Table7[[#Totals],[Април]],Table8[[#Totals],[Април]],Table9[[#Totals],[Април]],Table10[[#Totals],[Април]],Table11[[#Totals],[Април]],Table12[[#Totals],[Април]])</f>
        <v>0</v>
      </c>
      <c r="F8" s="11">
        <f>SUM(Table3[[#Totals],[Май]],Table4[[#Totals],[Май]],Table5[[#Totals],[Май]],Table6[[#Totals],[Май]],Table7[[#Totals],[Май]],Table8[[#Totals],[Май]],Table9[[#Totals],[Май]],Table10[[#Totals],[Май]],Table11[[#Totals],[Май]],Table12[[#Totals],[Май]])</f>
        <v>0</v>
      </c>
      <c r="G8" s="11">
        <f>SUM(Table3[[#Totals],[Юни]],Table4[[#Totals],[Юни]],Table5[[#Totals],[Юни]],Table6[[#Totals],[Юни]],Table7[[#Totals],[Юни]],Table8[[#Totals],[Юни]],Table9[[#Totals],[Юни]],Table10[[#Totals],[Юни]],Table11[[#Totals],[Юни]],Table12[[#Totals],[Юни]])</f>
        <v>0</v>
      </c>
      <c r="H8" s="11">
        <f>SUM(Table3[[#Totals],[Юли]],Table4[[#Totals],[Юли]],Table5[[#Totals],[Юли]],Table6[[#Totals],[Юли]],Table7[[#Totals],[Юли]],Table8[[#Totals],[Юли]],Table9[[#Totals],[Юли]],Table10[[#Totals],[Юли]],Table11[[#Totals],[Юли]],Table12[[#Totals],[Юли]])</f>
        <v>0</v>
      </c>
      <c r="I8" s="11">
        <f>SUM(Table3[[#Totals],[Август]],Table4[[#Totals],[Август]],Table5[[#Totals],[Август]],Table6[[#Totals],[Август]],Table7[[#Totals],[Август]],Table8[[#Totals],[Август]],Table9[[#Totals],[Август]],Table10[[#Totals],[Август]],Table11[[#Totals],[Август]],Table12[[#Totals],[Август]])</f>
        <v>0</v>
      </c>
      <c r="J8" s="11">
        <f>SUM(Table3[[#Totals],[Септември]],Table4[[#Totals],[Септември]],Table5[[#Totals],[Септември]],Table6[[#Totals],[Септември]],Table7[[#Totals],[Септември]],Table8[[#Totals],[Септември]],Table9[[#Totals],[Септември]],Table10[[#Totals],[Септември]],Table11[[#Totals],[Септември]],Table12[[#Totals],[Септември]])</f>
        <v>0</v>
      </c>
      <c r="K8" s="11">
        <f>SUM(Table3[[#Totals],[Октомври]],Table4[[#Totals],[Октомври]],Table5[[#Totals],[Октомври]],Table6[[#Totals],[Октомври]],Table7[[#Totals],[Октомври]],Table8[[#Totals],[Октомври]],Table9[[#Totals],[Октомври]],Table10[[#Totals],[Октомври]],Table11[[#Totals],[Октомври]],Table12[[#Totals],[Октомври]])</f>
        <v>0</v>
      </c>
      <c r="L8" s="11">
        <f>SUM(Table3[[#Totals],[Ноември]],Table4[[#Totals],[Ноември]],Table5[[#Totals],[Ноември]],Table6[[#Totals],[Ноември]],Table7[[#Totals],[Ноември]],Table8[[#Totals],[Ноември]],Table9[[#Totals],[Ноември]],Table10[[#Totals],[Ноември]],Table11[[#Totals],[Ноември]],Table12[[#Totals],[Ноември]])</f>
        <v>0</v>
      </c>
      <c r="M8" s="11">
        <f>SUM(Table3[[#Totals],[Декември]],Table4[[#Totals],[Декември]],Table5[[#Totals],[Декември]],Table6[[#Totals],[Декември]],Table7[[#Totals],[Декември]],Table8[[#Totals],[Декември]],Table9[[#Totals],[Декември]],Table10[[#Totals],[Декември]],Table11[[#Totals],[Декември]],Table12[[#Totals],[Декември]])</f>
        <v>0</v>
      </c>
      <c r="N8" s="19">
        <f>SUM(B8:M8)</f>
        <v>0</v>
      </c>
      <c r="O8" s="19">
        <f>N8/COLUMNS(B8:M8)</f>
        <v>0</v>
      </c>
    </row>
    <row r="9" spans="1:18" s="18" customFormat="1" ht="15" thickBot="1" x14ac:dyDescent="0.3">
      <c r="A9" s="12" t="s">
        <v>18</v>
      </c>
      <c r="B9" s="14">
        <f t="shared" ref="B9:M9" si="0">B7-B8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>SUM(B9:M9)</f>
        <v>0</v>
      </c>
      <c r="O9" s="14">
        <f>N9/COLUMNS(B9:M9)</f>
        <v>0</v>
      </c>
    </row>
    <row r="10" spans="1:18" s="18" customFormat="1" ht="15" thickTop="1" x14ac:dyDescent="0.25">
      <c r="A10" s="8" t="s">
        <v>21</v>
      </c>
      <c r="B10" s="9">
        <f>B7-B8+B5</f>
        <v>0</v>
      </c>
      <c r="C10" s="9">
        <f t="shared" ref="C10:M10" si="1">B10+C7-C8</f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20"/>
      <c r="O10" s="20"/>
    </row>
    <row r="11" spans="1:18" s="18" customFormat="1" x14ac:dyDescent="0.25"/>
    <row r="12" spans="1:18" s="15" customFormat="1" x14ac:dyDescent="0.25">
      <c r="A12" s="44" t="s">
        <v>22</v>
      </c>
      <c r="B12" s="45" t="s">
        <v>5</v>
      </c>
      <c r="C12" s="45" t="s">
        <v>6</v>
      </c>
      <c r="D12" s="45" t="s">
        <v>7</v>
      </c>
      <c r="E12" s="45" t="s">
        <v>8</v>
      </c>
      <c r="F12" s="45" t="s">
        <v>9</v>
      </c>
      <c r="G12" s="45" t="s">
        <v>10</v>
      </c>
      <c r="H12" s="45" t="s">
        <v>11</v>
      </c>
      <c r="I12" s="45" t="s">
        <v>12</v>
      </c>
      <c r="J12" s="45" t="s">
        <v>13</v>
      </c>
      <c r="K12" s="45" t="s">
        <v>14</v>
      </c>
      <c r="L12" s="45" t="s">
        <v>15</v>
      </c>
      <c r="M12" s="45" t="s">
        <v>16</v>
      </c>
      <c r="N12" s="46" t="s">
        <v>17</v>
      </c>
      <c r="O12" s="46" t="s">
        <v>23</v>
      </c>
      <c r="P12" s="30"/>
    </row>
    <row r="13" spans="1:18" s="15" customFormat="1" ht="13.2" x14ac:dyDescent="0.25">
      <c r="A13" s="21" t="s">
        <v>92</v>
      </c>
      <c r="B13" s="43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29">
        <f t="shared" ref="N13:N18" si="2">SUM(B13:M13)</f>
        <v>0</v>
      </c>
      <c r="O13" s="29">
        <f t="shared" ref="O13:O18" si="3">N13/COLUMNS(B13:M13)</f>
        <v>0</v>
      </c>
    </row>
    <row r="14" spans="1:18" s="15" customFormat="1" ht="13.2" x14ac:dyDescent="0.25">
      <c r="A14" s="21" t="s">
        <v>93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9">
        <f t="shared" si="2"/>
        <v>0</v>
      </c>
      <c r="O14" s="29">
        <f t="shared" si="3"/>
        <v>0</v>
      </c>
    </row>
    <row r="15" spans="1:18" s="15" customFormat="1" ht="13.2" x14ac:dyDescent="0.25">
      <c r="A15" s="21" t="s">
        <v>94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9">
        <f t="shared" si="2"/>
        <v>0</v>
      </c>
      <c r="O15" s="29">
        <f t="shared" si="3"/>
        <v>0</v>
      </c>
      <c r="R15" s="42"/>
    </row>
    <row r="16" spans="1:18" s="15" customFormat="1" ht="13.2" x14ac:dyDescent="0.25">
      <c r="A16" s="21" t="s">
        <v>38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9">
        <f t="shared" si="2"/>
        <v>0</v>
      </c>
      <c r="O16" s="29">
        <f t="shared" si="3"/>
        <v>0</v>
      </c>
    </row>
    <row r="17" spans="1:16" s="15" customFormat="1" ht="13.2" x14ac:dyDescent="0.25">
      <c r="A17" s="21" t="s">
        <v>39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29">
        <f t="shared" si="2"/>
        <v>0</v>
      </c>
      <c r="O17" s="29">
        <f t="shared" si="3"/>
        <v>0</v>
      </c>
    </row>
    <row r="18" spans="1:16" s="15" customFormat="1" ht="13.2" x14ac:dyDescent="0.25">
      <c r="A18" s="21" t="s">
        <v>35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9">
        <f t="shared" si="2"/>
        <v>0</v>
      </c>
      <c r="O18" s="29">
        <f t="shared" si="3"/>
        <v>0</v>
      </c>
    </row>
    <row r="19" spans="1:16" s="15" customFormat="1" ht="13.2" x14ac:dyDescent="0.25">
      <c r="A19" s="23" t="str">
        <f>"Общ " &amp; Table2[[#Headers],[Приход]]</f>
        <v>Общ Приход</v>
      </c>
      <c r="B19" s="24">
        <f>SUBTOTAL(109,Table2[Януари])</f>
        <v>0</v>
      </c>
      <c r="C19" s="24">
        <f>SUBTOTAL(109,Table2[Февруари])</f>
        <v>0</v>
      </c>
      <c r="D19" s="24">
        <f>SUBTOTAL(109,Table2[Март])</f>
        <v>0</v>
      </c>
      <c r="E19" s="24">
        <f>SUBTOTAL(109,Table2[Април])</f>
        <v>0</v>
      </c>
      <c r="F19" s="24">
        <f>SUBTOTAL(109,Table2[Май])</f>
        <v>0</v>
      </c>
      <c r="G19" s="24">
        <f>SUBTOTAL(109,Table2[Юни])</f>
        <v>0</v>
      </c>
      <c r="H19" s="24">
        <f>SUBTOTAL(109,Table2[Юли])</f>
        <v>0</v>
      </c>
      <c r="I19" s="24">
        <f>SUBTOTAL(109,Table2[Август])</f>
        <v>0</v>
      </c>
      <c r="J19" s="24">
        <f>SUBTOTAL(109,Table2[Септември])</f>
        <v>0</v>
      </c>
      <c r="K19" s="24">
        <f>SUBTOTAL(109,Table2[Октомври])</f>
        <v>0</v>
      </c>
      <c r="L19" s="24">
        <f>SUBTOTAL(109,Table2[Ноември])</f>
        <v>0</v>
      </c>
      <c r="M19" s="24">
        <f>SUBTOTAL(109,Table2[Декември])</f>
        <v>0</v>
      </c>
      <c r="N19" s="22">
        <f>SUBTOTAL(109,Table2[Общо])</f>
        <v>0</v>
      </c>
      <c r="O19" s="22">
        <f>Table2[[#Totals],[Общо]]/COLUMNS(Table2[[#Totals],[Януари]:[Декември]])</f>
        <v>0</v>
      </c>
    </row>
    <row r="20" spans="1:16" s="15" customFormat="1" ht="12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s="15" customFormat="1" x14ac:dyDescent="0.25">
      <c r="A21" s="38" t="s">
        <v>37</v>
      </c>
      <c r="B21" s="39" t="s">
        <v>5</v>
      </c>
      <c r="C21" s="39" t="s">
        <v>6</v>
      </c>
      <c r="D21" s="39" t="s">
        <v>7</v>
      </c>
      <c r="E21" s="39" t="s">
        <v>8</v>
      </c>
      <c r="F21" s="39" t="s">
        <v>9</v>
      </c>
      <c r="G21" s="39" t="s">
        <v>10</v>
      </c>
      <c r="H21" s="39" t="s">
        <v>11</v>
      </c>
      <c r="I21" s="39" t="s">
        <v>12</v>
      </c>
      <c r="J21" s="39" t="s">
        <v>13</v>
      </c>
      <c r="K21" s="39" t="s">
        <v>14</v>
      </c>
      <c r="L21" s="39" t="s">
        <v>15</v>
      </c>
      <c r="M21" s="39" t="s">
        <v>16</v>
      </c>
      <c r="N21" s="40" t="s">
        <v>17</v>
      </c>
      <c r="O21" s="40" t="s">
        <v>23</v>
      </c>
      <c r="P21" s="30"/>
    </row>
    <row r="22" spans="1:16" s="15" customFormat="1" ht="13.2" x14ac:dyDescent="0.25">
      <c r="A22" s="21" t="s">
        <v>24</v>
      </c>
      <c r="B22" s="41">
        <v>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29">
        <f>SUM(B22:M22)</f>
        <v>0</v>
      </c>
      <c r="O22" s="29">
        <f t="shared" ref="O22:O34" si="4">N22/COLUMNS(B22:M22)</f>
        <v>0</v>
      </c>
    </row>
    <row r="23" spans="1:16" s="15" customFormat="1" ht="13.2" x14ac:dyDescent="0.25">
      <c r="A23" s="21" t="s">
        <v>25</v>
      </c>
      <c r="B23" s="41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9">
        <f t="shared" ref="N23:N34" si="5">SUM(B23:M23)</f>
        <v>0</v>
      </c>
      <c r="O23" s="29">
        <f t="shared" si="4"/>
        <v>0</v>
      </c>
    </row>
    <row r="24" spans="1:16" s="15" customFormat="1" ht="13.2" x14ac:dyDescent="0.25">
      <c r="A24" s="21" t="s">
        <v>26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9">
        <f t="shared" si="5"/>
        <v>0</v>
      </c>
      <c r="O24" s="29">
        <f t="shared" si="4"/>
        <v>0</v>
      </c>
    </row>
    <row r="25" spans="1:16" s="15" customFormat="1" ht="13.2" x14ac:dyDescent="0.25">
      <c r="A25" s="21" t="s">
        <v>41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9">
        <f t="shared" si="5"/>
        <v>0</v>
      </c>
      <c r="O25" s="29">
        <f t="shared" si="4"/>
        <v>0</v>
      </c>
    </row>
    <row r="26" spans="1:16" s="15" customFormat="1" ht="13.2" x14ac:dyDescent="0.25">
      <c r="A26" s="21" t="s">
        <v>36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9">
        <f t="shared" si="5"/>
        <v>0</v>
      </c>
      <c r="O26" s="29">
        <f t="shared" si="4"/>
        <v>0</v>
      </c>
    </row>
    <row r="27" spans="1:16" s="15" customFormat="1" ht="13.2" x14ac:dyDescent="0.25">
      <c r="A27" s="21" t="s">
        <v>28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9">
        <f t="shared" si="5"/>
        <v>0</v>
      </c>
      <c r="O27" s="29">
        <f t="shared" si="4"/>
        <v>0</v>
      </c>
    </row>
    <row r="28" spans="1:16" s="15" customFormat="1" ht="13.2" x14ac:dyDescent="0.25">
      <c r="A28" s="21" t="s">
        <v>29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9">
        <f t="shared" si="5"/>
        <v>0</v>
      </c>
      <c r="O28" s="29">
        <f t="shared" si="4"/>
        <v>0</v>
      </c>
    </row>
    <row r="29" spans="1:16" s="15" customFormat="1" ht="13.2" x14ac:dyDescent="0.25">
      <c r="A29" s="21" t="s">
        <v>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9">
        <f t="shared" si="5"/>
        <v>0</v>
      </c>
      <c r="O29" s="29">
        <f t="shared" si="4"/>
        <v>0</v>
      </c>
    </row>
    <row r="30" spans="1:16" s="15" customFormat="1" ht="13.2" x14ac:dyDescent="0.25">
      <c r="A30" s="21" t="s">
        <v>31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29">
        <f t="shared" si="5"/>
        <v>0</v>
      </c>
      <c r="O30" s="29">
        <f t="shared" si="4"/>
        <v>0</v>
      </c>
    </row>
    <row r="31" spans="1:16" s="15" customFormat="1" ht="13.2" x14ac:dyDescent="0.25">
      <c r="A31" s="21" t="s">
        <v>32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29">
        <f t="shared" si="5"/>
        <v>0</v>
      </c>
      <c r="O31" s="29">
        <f t="shared" si="4"/>
        <v>0</v>
      </c>
    </row>
    <row r="32" spans="1:16" s="15" customFormat="1" ht="13.2" x14ac:dyDescent="0.25">
      <c r="A32" s="21" t="s">
        <v>33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29">
        <f t="shared" si="5"/>
        <v>0</v>
      </c>
      <c r="O32" s="29">
        <f t="shared" si="4"/>
        <v>0</v>
      </c>
    </row>
    <row r="33" spans="1:16" s="15" customFormat="1" ht="13.2" x14ac:dyDescent="0.25">
      <c r="A33" s="21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9">
        <f t="shared" si="5"/>
        <v>0</v>
      </c>
      <c r="O33" s="29">
        <f t="shared" si="4"/>
        <v>0</v>
      </c>
    </row>
    <row r="34" spans="1:16" s="15" customFormat="1" ht="13.2" x14ac:dyDescent="0.25">
      <c r="A34" s="21" t="s">
        <v>35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29">
        <f t="shared" si="5"/>
        <v>0</v>
      </c>
      <c r="O34" s="29">
        <f t="shared" si="4"/>
        <v>0</v>
      </c>
    </row>
    <row r="35" spans="1:16" s="15" customFormat="1" ht="13.2" x14ac:dyDescent="0.25">
      <c r="A35" s="23" t="str">
        <f>"Общо "&amp;Table3[[#Headers],[Разходи дом]]</f>
        <v>Общо Разходи дом</v>
      </c>
      <c r="B35" s="24">
        <f>SUBTOTAL(109,Table3[Януари])</f>
        <v>0</v>
      </c>
      <c r="C35" s="24">
        <f>SUBTOTAL(109,Table3[Февруари])</f>
        <v>0</v>
      </c>
      <c r="D35" s="24">
        <f>SUBTOTAL(109,Table3[Март])</f>
        <v>0</v>
      </c>
      <c r="E35" s="24">
        <f>SUBTOTAL(109,Table3[Април])</f>
        <v>0</v>
      </c>
      <c r="F35" s="24">
        <f>SUBTOTAL(109,Table3[Май])</f>
        <v>0</v>
      </c>
      <c r="G35" s="24">
        <f>SUBTOTAL(109,Table3[Юни])</f>
        <v>0</v>
      </c>
      <c r="H35" s="24">
        <f>SUBTOTAL(109,Table3[Юли])</f>
        <v>0</v>
      </c>
      <c r="I35" s="24">
        <f>SUBTOTAL(109,Table3[Август])</f>
        <v>0</v>
      </c>
      <c r="J35" s="24">
        <f>SUBTOTAL(109,Table3[Септември])</f>
        <v>0</v>
      </c>
      <c r="K35" s="24">
        <f>SUBTOTAL(109,Table3[Октомври])</f>
        <v>0</v>
      </c>
      <c r="L35" s="24">
        <f>SUBTOTAL(109,Table3[Ноември])</f>
        <v>0</v>
      </c>
      <c r="M35" s="24">
        <f>SUBTOTAL(109,Table3[Декември])</f>
        <v>0</v>
      </c>
      <c r="N35" s="22">
        <f>SUBTOTAL(109,Table3[Общо])</f>
        <v>0</v>
      </c>
      <c r="O35" s="22">
        <f>Table3[[#Totals],[Общо]]/COLUMNS(Table3[[#Totals],[Януари]:[Декември]])</f>
        <v>0</v>
      </c>
    </row>
    <row r="36" spans="1:16" s="15" customFormat="1" ht="12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6" s="15" customFormat="1" x14ac:dyDescent="0.25">
      <c r="A37" s="38" t="s">
        <v>40</v>
      </c>
      <c r="B37" s="39" t="s">
        <v>5</v>
      </c>
      <c r="C37" s="39" t="s">
        <v>6</v>
      </c>
      <c r="D37" s="39" t="s">
        <v>7</v>
      </c>
      <c r="E37" s="39" t="s">
        <v>8</v>
      </c>
      <c r="F37" s="39" t="s">
        <v>9</v>
      </c>
      <c r="G37" s="39" t="s">
        <v>10</v>
      </c>
      <c r="H37" s="39" t="s">
        <v>11</v>
      </c>
      <c r="I37" s="39" t="s">
        <v>12</v>
      </c>
      <c r="J37" s="39" t="s">
        <v>13</v>
      </c>
      <c r="K37" s="39" t="s">
        <v>14</v>
      </c>
      <c r="L37" s="39" t="s">
        <v>15</v>
      </c>
      <c r="M37" s="39" t="s">
        <v>16</v>
      </c>
      <c r="N37" s="40" t="s">
        <v>17</v>
      </c>
      <c r="O37" s="40" t="s">
        <v>23</v>
      </c>
      <c r="P37" s="30"/>
    </row>
    <row r="38" spans="1:16" s="15" customFormat="1" ht="13.2" x14ac:dyDescent="0.25">
      <c r="A38" s="21" t="s">
        <v>42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9">
        <f>SUM(B38:M38)</f>
        <v>0</v>
      </c>
      <c r="O38" s="29">
        <f t="shared" ref="O38:O43" si="6">N38/COLUMNS(B38:M38)</f>
        <v>0</v>
      </c>
    </row>
    <row r="39" spans="1:16" s="15" customFormat="1" ht="13.2" x14ac:dyDescent="0.25">
      <c r="A39" s="21" t="s">
        <v>25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9">
        <f t="shared" ref="N39:N93" si="7">SUM(B39:M39)</f>
        <v>0</v>
      </c>
      <c r="O39" s="29">
        <f t="shared" si="6"/>
        <v>0</v>
      </c>
    </row>
    <row r="40" spans="1:16" s="15" customFormat="1" ht="13.2" x14ac:dyDescent="0.25">
      <c r="A40" s="21" t="s">
        <v>27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9">
        <f t="shared" si="7"/>
        <v>0</v>
      </c>
      <c r="O40" s="29">
        <f t="shared" si="6"/>
        <v>0</v>
      </c>
    </row>
    <row r="41" spans="1:16" s="15" customFormat="1" ht="13.2" x14ac:dyDescent="0.25">
      <c r="A41" s="21" t="s">
        <v>43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29">
        <f t="shared" si="7"/>
        <v>0</v>
      </c>
      <c r="O41" s="29">
        <f t="shared" si="6"/>
        <v>0</v>
      </c>
    </row>
    <row r="42" spans="1:16" s="15" customFormat="1" ht="13.2" x14ac:dyDescent="0.25">
      <c r="A42" s="21" t="s">
        <v>34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29">
        <f t="shared" si="7"/>
        <v>0</v>
      </c>
      <c r="O42" s="29">
        <f t="shared" si="6"/>
        <v>0</v>
      </c>
    </row>
    <row r="43" spans="1:16" s="15" customFormat="1" ht="13.2" x14ac:dyDescent="0.25">
      <c r="A43" s="21" t="s">
        <v>44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9">
        <f t="shared" si="7"/>
        <v>0</v>
      </c>
      <c r="O43" s="29">
        <f t="shared" si="6"/>
        <v>0</v>
      </c>
    </row>
    <row r="44" spans="1:16" s="15" customFormat="1" ht="13.2" x14ac:dyDescent="0.25">
      <c r="A44" s="21" t="s">
        <v>35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29">
        <f t="shared" si="7"/>
        <v>0</v>
      </c>
      <c r="O44" s="29">
        <f>N44/COLUMNS(B44:M44)</f>
        <v>0</v>
      </c>
    </row>
    <row r="45" spans="1:16" s="15" customFormat="1" ht="13.2" x14ac:dyDescent="0.25">
      <c r="A45" s="23" t="str">
        <f>"Общо "&amp;Table4[[#Headers],[Транспорт]]</f>
        <v>Общо Транспорт</v>
      </c>
      <c r="B45" s="24">
        <f>SUBTOTAL(109,Table4[Януари])</f>
        <v>0</v>
      </c>
      <c r="C45" s="24">
        <f>SUBTOTAL(109,Table4[Февруари])</f>
        <v>0</v>
      </c>
      <c r="D45" s="24">
        <f>SUBTOTAL(109,Table4[Март])</f>
        <v>0</v>
      </c>
      <c r="E45" s="24">
        <f>SUBTOTAL(109,Table4[Април])</f>
        <v>0</v>
      </c>
      <c r="F45" s="24">
        <f>SUBTOTAL(109,Table4[Май])</f>
        <v>0</v>
      </c>
      <c r="G45" s="24">
        <f>SUBTOTAL(109,Table4[Юни])</f>
        <v>0</v>
      </c>
      <c r="H45" s="24">
        <f>SUBTOTAL(109,Table4[Юли])</f>
        <v>0</v>
      </c>
      <c r="I45" s="24">
        <f>SUBTOTAL(109,Table4[Август])</f>
        <v>0</v>
      </c>
      <c r="J45" s="24">
        <f>SUBTOTAL(109,Table4[Септември])</f>
        <v>0</v>
      </c>
      <c r="K45" s="24">
        <f>SUBTOTAL(109,Table4[Октомври])</f>
        <v>0</v>
      </c>
      <c r="L45" s="24">
        <f>SUBTOTAL(109,Table4[Ноември])</f>
        <v>0</v>
      </c>
      <c r="M45" s="24">
        <f>SUBTOTAL(109,Table4[Декември])</f>
        <v>0</v>
      </c>
      <c r="N45" s="22">
        <f>SUBTOTAL(109,Table4[Общо])</f>
        <v>0</v>
      </c>
      <c r="O45" s="22">
        <f>Table4[[#Totals],[Общо]]/COLUMNS(Table4[[#Totals],[Януари]:[Декември]])</f>
        <v>0</v>
      </c>
    </row>
    <row r="46" spans="1:16" s="15" customFormat="1" ht="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7"/>
    </row>
    <row r="47" spans="1:16" s="15" customFormat="1" x14ac:dyDescent="0.25">
      <c r="A47" s="38" t="s">
        <v>45</v>
      </c>
      <c r="B47" s="39" t="s">
        <v>46</v>
      </c>
      <c r="C47" s="39" t="s">
        <v>6</v>
      </c>
      <c r="D47" s="39" t="s">
        <v>7</v>
      </c>
      <c r="E47" s="39" t="s">
        <v>8</v>
      </c>
      <c r="F47" s="39" t="s">
        <v>9</v>
      </c>
      <c r="G47" s="39" t="s">
        <v>10</v>
      </c>
      <c r="H47" s="39" t="s">
        <v>11</v>
      </c>
      <c r="I47" s="39" t="s">
        <v>12</v>
      </c>
      <c r="J47" s="39" t="s">
        <v>13</v>
      </c>
      <c r="K47" s="39" t="s">
        <v>14</v>
      </c>
      <c r="L47" s="39" t="s">
        <v>15</v>
      </c>
      <c r="M47" s="39" t="s">
        <v>16</v>
      </c>
      <c r="N47" s="40" t="s">
        <v>17</v>
      </c>
      <c r="O47" s="40" t="s">
        <v>23</v>
      </c>
      <c r="P47" s="30"/>
    </row>
    <row r="48" spans="1:16" s="15" customFormat="1" ht="13.2" x14ac:dyDescent="0.25">
      <c r="A48" s="21" t="s">
        <v>25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29">
        <f t="shared" si="7"/>
        <v>0</v>
      </c>
      <c r="O48" s="29">
        <f t="shared" ref="O48:O53" si="8">N48/COLUMNS(B48:M48)</f>
        <v>0</v>
      </c>
    </row>
    <row r="49" spans="1:16" s="15" customFormat="1" ht="13.2" x14ac:dyDescent="0.25">
      <c r="A49" s="21" t="s">
        <v>47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29">
        <f t="shared" si="7"/>
        <v>0</v>
      </c>
      <c r="O49" s="29">
        <f t="shared" si="8"/>
        <v>0</v>
      </c>
    </row>
    <row r="50" spans="1:16" s="15" customFormat="1" ht="13.2" x14ac:dyDescent="0.25">
      <c r="A50" s="21" t="s">
        <v>48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29">
        <f t="shared" si="7"/>
        <v>0</v>
      </c>
      <c r="O50" s="29">
        <f t="shared" si="8"/>
        <v>0</v>
      </c>
    </row>
    <row r="51" spans="1:16" s="15" customFormat="1" ht="13.2" x14ac:dyDescent="0.25">
      <c r="A51" s="21" t="s">
        <v>49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29">
        <f t="shared" si="7"/>
        <v>0</v>
      </c>
      <c r="O51" s="29">
        <f t="shared" si="8"/>
        <v>0</v>
      </c>
    </row>
    <row r="52" spans="1:16" s="15" customFormat="1" ht="13.2" x14ac:dyDescent="0.25">
      <c r="A52" s="21" t="s">
        <v>51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29">
        <f t="shared" si="7"/>
        <v>0</v>
      </c>
      <c r="O52" s="29">
        <f t="shared" si="8"/>
        <v>0</v>
      </c>
    </row>
    <row r="53" spans="1:16" s="15" customFormat="1" ht="13.2" x14ac:dyDescent="0.25">
      <c r="A53" s="21" t="s">
        <v>50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29">
        <f t="shared" si="7"/>
        <v>0</v>
      </c>
      <c r="O53" s="29">
        <f t="shared" si="8"/>
        <v>0</v>
      </c>
    </row>
    <row r="54" spans="1:16" s="15" customFormat="1" ht="13.2" x14ac:dyDescent="0.25">
      <c r="A54" s="21" t="s">
        <v>35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9">
        <f t="shared" si="7"/>
        <v>0</v>
      </c>
      <c r="O54" s="29">
        <f>N54/COLUMNS(B54:M54)</f>
        <v>0</v>
      </c>
    </row>
    <row r="55" spans="1:16" s="15" customFormat="1" ht="13.2" x14ac:dyDescent="0.25">
      <c r="A55" s="23" t="str">
        <f>"Общо "&amp;Table5[[#Headers],[Здраве]]</f>
        <v>Общо Здраве</v>
      </c>
      <c r="B55" s="24">
        <f>SUBTOTAL(109,Table5[Янунари])</f>
        <v>0</v>
      </c>
      <c r="C55" s="24">
        <f>SUBTOTAL(109,Table5[Февруари])</f>
        <v>0</v>
      </c>
      <c r="D55" s="24">
        <f>SUBTOTAL(109,Table5[Март])</f>
        <v>0</v>
      </c>
      <c r="E55" s="24">
        <f>SUBTOTAL(109,Table5[Април])</f>
        <v>0</v>
      </c>
      <c r="F55" s="24">
        <f>SUBTOTAL(109,Table5[Май])</f>
        <v>0</v>
      </c>
      <c r="G55" s="24">
        <f>SUBTOTAL(109,Table5[Юни])</f>
        <v>0</v>
      </c>
      <c r="H55" s="24">
        <f>SUBTOTAL(109,Table5[Юли])</f>
        <v>0</v>
      </c>
      <c r="I55" s="24">
        <f>SUBTOTAL(109,Table5[Август])</f>
        <v>0</v>
      </c>
      <c r="J55" s="24">
        <f>SUBTOTAL(109,Table5[Септември])</f>
        <v>0</v>
      </c>
      <c r="K55" s="24">
        <f>SUBTOTAL(109,Table5[Октомври])</f>
        <v>0</v>
      </c>
      <c r="L55" s="24">
        <f>SUBTOTAL(109,Table5[Ноември])</f>
        <v>0</v>
      </c>
      <c r="M55" s="24">
        <f>SUBTOTAL(109,Table5[Декември])</f>
        <v>0</v>
      </c>
      <c r="N55" s="24">
        <f>SUBTOTAL(109,Table5[Общо])</f>
        <v>0</v>
      </c>
      <c r="O55" s="22">
        <f>Table5[[#Totals],[Общо]]/COLUMNS(Table5[[#Totals],[Янунари]:[Декември]])</f>
        <v>0</v>
      </c>
    </row>
    <row r="56" spans="1:16" s="15" customFormat="1" ht="1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</row>
    <row r="57" spans="1:16" s="15" customFormat="1" x14ac:dyDescent="0.25">
      <c r="A57" s="38" t="s">
        <v>54</v>
      </c>
      <c r="B57" s="39" t="s">
        <v>5</v>
      </c>
      <c r="C57" s="39" t="s">
        <v>6</v>
      </c>
      <c r="D57" s="39" t="s">
        <v>7</v>
      </c>
      <c r="E57" s="39" t="s">
        <v>8</v>
      </c>
      <c r="F57" s="39" t="s">
        <v>9</v>
      </c>
      <c r="G57" s="39" t="s">
        <v>10</v>
      </c>
      <c r="H57" s="39" t="s">
        <v>11</v>
      </c>
      <c r="I57" s="39" t="s">
        <v>12</v>
      </c>
      <c r="J57" s="39" t="s">
        <v>13</v>
      </c>
      <c r="K57" s="39" t="s">
        <v>14</v>
      </c>
      <c r="L57" s="39" t="s">
        <v>15</v>
      </c>
      <c r="M57" s="39" t="s">
        <v>16</v>
      </c>
      <c r="N57" s="40" t="s">
        <v>17</v>
      </c>
      <c r="O57" s="40" t="s">
        <v>23</v>
      </c>
      <c r="P57" s="30"/>
    </row>
    <row r="58" spans="1:16" s="15" customFormat="1" ht="13.2" x14ac:dyDescent="0.25">
      <c r="A58" s="21" t="s">
        <v>52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29">
        <f t="shared" si="7"/>
        <v>0</v>
      </c>
      <c r="O58" s="29">
        <f>N58/COLUMNS(B58:M58)</f>
        <v>0</v>
      </c>
    </row>
    <row r="59" spans="1:16" s="15" customFormat="1" ht="13.2" x14ac:dyDescent="0.25">
      <c r="A59" s="21" t="s">
        <v>53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29">
        <f t="shared" si="7"/>
        <v>0</v>
      </c>
      <c r="O59" s="29">
        <f>N59/COLUMNS(B59:M59)</f>
        <v>0</v>
      </c>
    </row>
    <row r="60" spans="1:16" s="15" customFormat="1" ht="13.2" x14ac:dyDescent="0.25">
      <c r="A60" s="21" t="s">
        <v>35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9">
        <f t="shared" si="7"/>
        <v>0</v>
      </c>
      <c r="O60" s="29">
        <f>N60/COLUMNS(B60:M60)</f>
        <v>0</v>
      </c>
    </row>
    <row r="61" spans="1:16" s="15" customFormat="1" ht="13.2" x14ac:dyDescent="0.25">
      <c r="A61" s="23" t="str">
        <f>"Общо " &amp; Table6[[#Headers],[Дарения/Подаръци]]</f>
        <v>Общо Дарения/Подаръци</v>
      </c>
      <c r="B61" s="24">
        <f>SUBTOTAL(109,Table6[Януари])</f>
        <v>0</v>
      </c>
      <c r="C61" s="24">
        <f>SUBTOTAL(109,Table6[Февруари])</f>
        <v>0</v>
      </c>
      <c r="D61" s="24">
        <f>SUBTOTAL(109,Table6[Март])</f>
        <v>0</v>
      </c>
      <c r="E61" s="24">
        <f>SUBTOTAL(109,Table6[Април])</f>
        <v>0</v>
      </c>
      <c r="F61" s="24">
        <f>SUBTOTAL(109,Table6[Май])</f>
        <v>0</v>
      </c>
      <c r="G61" s="24">
        <f>SUBTOTAL(109,Table6[Юни])</f>
        <v>0</v>
      </c>
      <c r="H61" s="24">
        <f>SUBTOTAL(109,Table6[Юли])</f>
        <v>0</v>
      </c>
      <c r="I61" s="24">
        <f>SUBTOTAL(109,Table6[Август])</f>
        <v>0</v>
      </c>
      <c r="J61" s="24">
        <f>SUBTOTAL(109,Table6[Септември])</f>
        <v>0</v>
      </c>
      <c r="K61" s="24">
        <f>SUBTOTAL(109,Table6[Октомври])</f>
        <v>0</v>
      </c>
      <c r="L61" s="24">
        <f>SUBTOTAL(109,Table6[Ноември])</f>
        <v>0</v>
      </c>
      <c r="M61" s="24">
        <f>SUBTOTAL(109,Table6[Декември])</f>
        <v>0</v>
      </c>
      <c r="N61" s="22">
        <f>SUBTOTAL(109,Table6[Общо])</f>
        <v>0</v>
      </c>
      <c r="O61" s="22">
        <f>Table6[[#Totals],[Общо]]/COLUMNS(Table6[[#Totals],[Януари]:[Декември]])</f>
        <v>0</v>
      </c>
    </row>
    <row r="62" spans="1:16" s="15" customFormat="1" x14ac:dyDescent="0.25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7"/>
      <c r="O62" s="27"/>
    </row>
    <row r="63" spans="1:16" s="15" customFormat="1" x14ac:dyDescent="0.25">
      <c r="A63" s="38" t="s">
        <v>55</v>
      </c>
      <c r="B63" s="39" t="s">
        <v>5</v>
      </c>
      <c r="C63" s="39" t="s">
        <v>6</v>
      </c>
      <c r="D63" s="39" t="s">
        <v>7</v>
      </c>
      <c r="E63" s="39" t="s">
        <v>8</v>
      </c>
      <c r="F63" s="39" t="s">
        <v>9</v>
      </c>
      <c r="G63" s="39" t="s">
        <v>10</v>
      </c>
      <c r="H63" s="39" t="s">
        <v>11</v>
      </c>
      <c r="I63" s="39" t="s">
        <v>12</v>
      </c>
      <c r="J63" s="39" t="s">
        <v>13</v>
      </c>
      <c r="K63" s="39" t="s">
        <v>14</v>
      </c>
      <c r="L63" s="39" t="s">
        <v>15</v>
      </c>
      <c r="M63" s="39" t="s">
        <v>16</v>
      </c>
      <c r="N63" s="40" t="s">
        <v>17</v>
      </c>
      <c r="O63" s="40" t="s">
        <v>23</v>
      </c>
      <c r="P63" s="30"/>
    </row>
    <row r="64" spans="1:16" s="15" customFormat="1" ht="13.2" x14ac:dyDescent="0.25">
      <c r="A64" s="21" t="s">
        <v>56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29">
        <f t="shared" si="7"/>
        <v>0</v>
      </c>
      <c r="O64" s="29">
        <f t="shared" ref="O64:O71" si="9">N64/COLUMNS(B64:M64)</f>
        <v>0</v>
      </c>
    </row>
    <row r="65" spans="1:16" s="15" customFormat="1" ht="13.2" x14ac:dyDescent="0.25">
      <c r="A65" s="21" t="s">
        <v>57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29">
        <f t="shared" si="7"/>
        <v>0</v>
      </c>
      <c r="O65" s="29">
        <f t="shared" si="9"/>
        <v>0</v>
      </c>
    </row>
    <row r="66" spans="1:16" s="15" customFormat="1" ht="13.2" x14ac:dyDescent="0.25">
      <c r="A66" s="21" t="s">
        <v>58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29">
        <f t="shared" si="7"/>
        <v>0</v>
      </c>
      <c r="O66" s="29">
        <f t="shared" si="9"/>
        <v>0</v>
      </c>
    </row>
    <row r="67" spans="1:16" s="15" customFormat="1" ht="13.2" x14ac:dyDescent="0.25">
      <c r="A67" s="21" t="s">
        <v>59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9">
        <f t="shared" si="7"/>
        <v>0</v>
      </c>
      <c r="O67" s="29">
        <f t="shared" si="9"/>
        <v>0</v>
      </c>
    </row>
    <row r="68" spans="1:16" s="15" customFormat="1" ht="13.2" x14ac:dyDescent="0.25">
      <c r="A68" s="21" t="s">
        <v>60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9">
        <f t="shared" si="7"/>
        <v>0</v>
      </c>
      <c r="O68" s="29">
        <f t="shared" si="9"/>
        <v>0</v>
      </c>
    </row>
    <row r="69" spans="1:16" s="15" customFormat="1" ht="13.2" x14ac:dyDescent="0.25">
      <c r="A69" s="21" t="s">
        <v>61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29">
        <f t="shared" si="7"/>
        <v>0</v>
      </c>
      <c r="O69" s="29">
        <f t="shared" si="9"/>
        <v>0</v>
      </c>
    </row>
    <row r="70" spans="1:16" s="15" customFormat="1" ht="13.2" x14ac:dyDescent="0.25">
      <c r="A70" s="21" t="s">
        <v>62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29">
        <f t="shared" si="7"/>
        <v>0</v>
      </c>
      <c r="O70" s="29">
        <f t="shared" si="9"/>
        <v>0</v>
      </c>
    </row>
    <row r="71" spans="1:16" s="15" customFormat="1" ht="13.2" x14ac:dyDescent="0.25">
      <c r="A71" s="21" t="s">
        <v>63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29">
        <f>SUM(B71:M71)</f>
        <v>0</v>
      </c>
      <c r="O71" s="29">
        <f t="shared" si="9"/>
        <v>0</v>
      </c>
    </row>
    <row r="72" spans="1:16" s="15" customFormat="1" ht="13.2" x14ac:dyDescent="0.25">
      <c r="A72" s="21" t="s">
        <v>35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29">
        <f t="shared" si="7"/>
        <v>0</v>
      </c>
      <c r="O72" s="29">
        <f>N72/COLUMNS(B72:M72)</f>
        <v>0</v>
      </c>
    </row>
    <row r="73" spans="1:16" s="15" customFormat="1" ht="13.2" x14ac:dyDescent="0.25">
      <c r="A73" s="23" t="str">
        <f>"Общо " &amp; Table7[[#Headers],[Ежедневни разходи]]</f>
        <v>Общо Ежедневни разходи</v>
      </c>
      <c r="B73" s="24">
        <f>SUBTOTAL(109,Table7[Януари])</f>
        <v>0</v>
      </c>
      <c r="C73" s="24">
        <f>SUBTOTAL(109,Table7[Февруари])</f>
        <v>0</v>
      </c>
      <c r="D73" s="24">
        <f>SUBTOTAL(109,Table7[Март])</f>
        <v>0</v>
      </c>
      <c r="E73" s="24">
        <f>SUBTOTAL(109,Table7[Април])</f>
        <v>0</v>
      </c>
      <c r="F73" s="24">
        <f>SUBTOTAL(109,Table7[Май])</f>
        <v>0</v>
      </c>
      <c r="G73" s="24">
        <f>SUBTOTAL(109,Table7[Юни])</f>
        <v>0</v>
      </c>
      <c r="H73" s="24">
        <f>SUBTOTAL(109,Table7[Юли])</f>
        <v>0</v>
      </c>
      <c r="I73" s="24">
        <f>SUBTOTAL(109,Table7[Август])</f>
        <v>0</v>
      </c>
      <c r="J73" s="24">
        <f>SUBTOTAL(109,Table7[Септември])</f>
        <v>0</v>
      </c>
      <c r="K73" s="24">
        <f>SUBTOTAL(109,Table7[Октомври])</f>
        <v>0</v>
      </c>
      <c r="L73" s="24">
        <f>SUBTOTAL(109,Table7[Ноември])</f>
        <v>0</v>
      </c>
      <c r="M73" s="24">
        <f>SUBTOTAL(109,Table7[Декември])</f>
        <v>0</v>
      </c>
      <c r="N73" s="22">
        <f>SUBTOTAL(109,Table7[Общо])</f>
        <v>0</v>
      </c>
      <c r="O73" s="22">
        <f>Table7[[#Totals],[Общо]]/COLUMNS(Table7[[#Totals],[Януари]:[Декември]])</f>
        <v>0</v>
      </c>
    </row>
    <row r="74" spans="1:16" s="15" customFormat="1" ht="1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27"/>
    </row>
    <row r="75" spans="1:16" s="15" customFormat="1" x14ac:dyDescent="0.25">
      <c r="A75" s="38" t="s">
        <v>64</v>
      </c>
      <c r="B75" s="39" t="s">
        <v>5</v>
      </c>
      <c r="C75" s="39" t="s">
        <v>6</v>
      </c>
      <c r="D75" s="39" t="s">
        <v>7</v>
      </c>
      <c r="E75" s="39" t="s">
        <v>8</v>
      </c>
      <c r="F75" s="39" t="s">
        <v>9</v>
      </c>
      <c r="G75" s="39" t="s">
        <v>10</v>
      </c>
      <c r="H75" s="39" t="s">
        <v>11</v>
      </c>
      <c r="I75" s="39" t="s">
        <v>12</v>
      </c>
      <c r="J75" s="39" t="s">
        <v>13</v>
      </c>
      <c r="K75" s="39" t="s">
        <v>14</v>
      </c>
      <c r="L75" s="39" t="s">
        <v>15</v>
      </c>
      <c r="M75" s="39" t="s">
        <v>16</v>
      </c>
      <c r="N75" s="40" t="s">
        <v>17</v>
      </c>
      <c r="O75" s="40" t="s">
        <v>23</v>
      </c>
      <c r="P75" s="30"/>
    </row>
    <row r="76" spans="1:16" s="15" customFormat="1" ht="13.2" x14ac:dyDescent="0.25">
      <c r="A76" s="21" t="s">
        <v>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29">
        <f t="shared" si="7"/>
        <v>0</v>
      </c>
      <c r="O76" s="29">
        <f t="shared" ref="O76:O83" si="10">N76/COLUMNS(B76:M76)</f>
        <v>0</v>
      </c>
    </row>
    <row r="77" spans="1:16" s="15" customFormat="1" ht="13.2" x14ac:dyDescent="0.25">
      <c r="A77" s="21" t="s">
        <v>65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29">
        <f t="shared" ref="N77" si="11">SUM(B77:M77)</f>
        <v>0</v>
      </c>
      <c r="O77" s="29">
        <f t="shared" ref="O77" si="12">N77/COLUMNS(B77:M77)</f>
        <v>0</v>
      </c>
    </row>
    <row r="78" spans="1:16" s="15" customFormat="1" ht="13.2" x14ac:dyDescent="0.25">
      <c r="A78" s="21" t="s">
        <v>66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29">
        <f t="shared" ref="N78" si="13">SUM(B78:M78)</f>
        <v>0</v>
      </c>
      <c r="O78" s="29">
        <f t="shared" ref="O78" si="14">N78/COLUMNS(B78:M78)</f>
        <v>0</v>
      </c>
    </row>
    <row r="79" spans="1:16" s="15" customFormat="1" ht="13.2" x14ac:dyDescent="0.25">
      <c r="A79" s="21" t="s">
        <v>67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29">
        <f t="shared" si="7"/>
        <v>0</v>
      </c>
      <c r="O79" s="29">
        <f t="shared" si="10"/>
        <v>0</v>
      </c>
    </row>
    <row r="80" spans="1:16" s="15" customFormat="1" ht="13.2" x14ac:dyDescent="0.25">
      <c r="A80" s="21" t="s">
        <v>68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29">
        <f t="shared" si="7"/>
        <v>0</v>
      </c>
      <c r="O80" s="29">
        <f t="shared" si="10"/>
        <v>0</v>
      </c>
    </row>
    <row r="81" spans="1:16" s="15" customFormat="1" ht="13.2" x14ac:dyDescent="0.25">
      <c r="A81" s="21" t="s">
        <v>69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29">
        <f t="shared" ref="N81" si="15">SUM(B81:M81)</f>
        <v>0</v>
      </c>
      <c r="O81" s="29">
        <f t="shared" ref="O81" si="16">N81/COLUMNS(B81:M81)</f>
        <v>0</v>
      </c>
    </row>
    <row r="82" spans="1:16" s="15" customFormat="1" ht="13.2" x14ac:dyDescent="0.25">
      <c r="A82" s="21" t="s">
        <v>70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29">
        <f>SUM(B82:M82)</f>
        <v>0</v>
      </c>
      <c r="O82" s="29">
        <f>N82/COLUMNS(B82:M82)</f>
        <v>0</v>
      </c>
    </row>
    <row r="83" spans="1:16" s="15" customFormat="1" ht="13.2" x14ac:dyDescent="0.25">
      <c r="A83" s="21" t="s">
        <v>71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29">
        <f t="shared" si="7"/>
        <v>0</v>
      </c>
      <c r="O83" s="29">
        <f t="shared" si="10"/>
        <v>0</v>
      </c>
    </row>
    <row r="84" spans="1:16" s="15" customFormat="1" ht="13.2" x14ac:dyDescent="0.25">
      <c r="A84" s="21" t="s">
        <v>35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29">
        <f t="shared" si="7"/>
        <v>0</v>
      </c>
      <c r="O84" s="29">
        <f>N84/COLUMNS(B84:M84)</f>
        <v>0</v>
      </c>
    </row>
    <row r="85" spans="1:16" s="15" customFormat="1" ht="13.2" x14ac:dyDescent="0.25">
      <c r="A85" s="23" t="str">
        <f>"Общо " &amp; Table8[[#Headers],[Забавления]]</f>
        <v>Общо Забавления</v>
      </c>
      <c r="B85" s="24">
        <f>SUBTOTAL(109,Table8[Януари])</f>
        <v>0</v>
      </c>
      <c r="C85" s="24">
        <f>SUBTOTAL(109,Table8[Февруари])</f>
        <v>0</v>
      </c>
      <c r="D85" s="24">
        <f>SUBTOTAL(109,Table8[Март])</f>
        <v>0</v>
      </c>
      <c r="E85" s="24">
        <f>SUBTOTAL(109,Table8[Април])</f>
        <v>0</v>
      </c>
      <c r="F85" s="24">
        <f>SUBTOTAL(109,Table8[Май])</f>
        <v>0</v>
      </c>
      <c r="G85" s="24">
        <f>SUBTOTAL(109,Table8[Юни])</f>
        <v>0</v>
      </c>
      <c r="H85" s="24">
        <f>SUBTOTAL(109,Table8[Юли])</f>
        <v>0</v>
      </c>
      <c r="I85" s="24">
        <f>SUBTOTAL(109,Table8[Август])</f>
        <v>0</v>
      </c>
      <c r="J85" s="24">
        <f>SUBTOTAL(109,Table8[Септември])</f>
        <v>0</v>
      </c>
      <c r="K85" s="24">
        <f>SUBTOTAL(109,Table8[Октомври])</f>
        <v>0</v>
      </c>
      <c r="L85" s="24">
        <f>SUBTOTAL(109,Table8[Ноември])</f>
        <v>0</v>
      </c>
      <c r="M85" s="24">
        <f>SUBTOTAL(109,Table8[Декември])</f>
        <v>0</v>
      </c>
      <c r="N85" s="22">
        <f>SUBTOTAL(109,Table8[Общо])</f>
        <v>0</v>
      </c>
      <c r="O85" s="22">
        <f>Table8[[#Totals],[Общо]]/COLUMNS(Table8[[#Totals],[Януари]:[Декември]])</f>
        <v>0</v>
      </c>
    </row>
    <row r="86" spans="1:16" s="15" customFormat="1" ht="1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/>
      <c r="O86" s="27"/>
    </row>
    <row r="87" spans="1:16" s="18" customFormat="1" x14ac:dyDescent="0.25">
      <c r="A87" s="38" t="s">
        <v>72</v>
      </c>
      <c r="B87" s="39" t="s">
        <v>5</v>
      </c>
      <c r="C87" s="39" t="s">
        <v>6</v>
      </c>
      <c r="D87" s="39" t="s">
        <v>7</v>
      </c>
      <c r="E87" s="39" t="s">
        <v>8</v>
      </c>
      <c r="F87" s="39" t="s">
        <v>9</v>
      </c>
      <c r="G87" s="39" t="s">
        <v>10</v>
      </c>
      <c r="H87" s="39" t="s">
        <v>11</v>
      </c>
      <c r="I87" s="39" t="s">
        <v>12</v>
      </c>
      <c r="J87" s="39" t="s">
        <v>13</v>
      </c>
      <c r="K87" s="39" t="s">
        <v>14</v>
      </c>
      <c r="L87" s="39" t="s">
        <v>15</v>
      </c>
      <c r="M87" s="39" t="s">
        <v>16</v>
      </c>
      <c r="N87" s="40" t="s">
        <v>17</v>
      </c>
      <c r="O87" s="40" t="s">
        <v>23</v>
      </c>
    </row>
    <row r="88" spans="1:16" s="18" customFormat="1" x14ac:dyDescent="0.25">
      <c r="A88" s="21" t="s">
        <v>73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29">
        <f t="shared" si="7"/>
        <v>0</v>
      </c>
      <c r="O88" s="29">
        <f t="shared" ref="O88:O93" si="17">N88/COLUMNS(B88:M88)</f>
        <v>0</v>
      </c>
    </row>
    <row r="89" spans="1:16" s="18" customFormat="1" ht="15" customHeight="1" x14ac:dyDescent="0.25">
      <c r="A89" s="21" t="s">
        <v>74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29">
        <f t="shared" si="7"/>
        <v>0</v>
      </c>
      <c r="O89" s="29">
        <f t="shared" si="17"/>
        <v>0</v>
      </c>
      <c r="P89" s="30"/>
    </row>
    <row r="90" spans="1:16" s="18" customFormat="1" x14ac:dyDescent="0.25">
      <c r="A90" s="21" t="s">
        <v>75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29">
        <f t="shared" si="7"/>
        <v>0</v>
      </c>
      <c r="O90" s="29">
        <f t="shared" si="17"/>
        <v>0</v>
      </c>
    </row>
    <row r="91" spans="1:16" s="18" customFormat="1" x14ac:dyDescent="0.25">
      <c r="A91" s="21" t="s">
        <v>76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29">
        <f t="shared" si="7"/>
        <v>0</v>
      </c>
      <c r="O91" s="29">
        <f t="shared" si="17"/>
        <v>0</v>
      </c>
    </row>
    <row r="92" spans="1:16" s="18" customFormat="1" x14ac:dyDescent="0.25">
      <c r="A92" s="21" t="s">
        <v>77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29">
        <f t="shared" si="7"/>
        <v>0</v>
      </c>
      <c r="O92" s="29">
        <f t="shared" si="17"/>
        <v>0</v>
      </c>
    </row>
    <row r="93" spans="1:16" s="18" customFormat="1" x14ac:dyDescent="0.25">
      <c r="A93" s="21" t="s">
        <v>35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29">
        <f t="shared" si="7"/>
        <v>0</v>
      </c>
      <c r="O93" s="29">
        <f t="shared" si="17"/>
        <v>0</v>
      </c>
    </row>
    <row r="94" spans="1:16" s="18" customFormat="1" x14ac:dyDescent="0.25">
      <c r="A94" s="23" t="str">
        <f>"Общо " &amp;Table9[[#Headers],[Спестявания]]</f>
        <v>Общо Спестявания</v>
      </c>
      <c r="B94" s="24">
        <f>SUBTOTAL(109,Table9[Януари])</f>
        <v>0</v>
      </c>
      <c r="C94" s="24">
        <f>SUBTOTAL(109,Table9[Февруари])</f>
        <v>0</v>
      </c>
      <c r="D94" s="24">
        <f>SUBTOTAL(109,Table9[Март])</f>
        <v>0</v>
      </c>
      <c r="E94" s="24">
        <f>SUBTOTAL(109,Table9[Април])</f>
        <v>0</v>
      </c>
      <c r="F94" s="24">
        <f>SUBTOTAL(109,Table9[Май])</f>
        <v>0</v>
      </c>
      <c r="G94" s="24">
        <f>SUBTOTAL(109,Table9[Юни])</f>
        <v>0</v>
      </c>
      <c r="H94" s="24">
        <f>SUBTOTAL(109,Table9[Юли])</f>
        <v>0</v>
      </c>
      <c r="I94" s="24">
        <f>SUBTOTAL(109,Table9[Август])</f>
        <v>0</v>
      </c>
      <c r="J94" s="24">
        <f>SUBTOTAL(109,Table9[Септември])</f>
        <v>0</v>
      </c>
      <c r="K94" s="24">
        <f>SUBTOTAL(109,Table9[Октомври])</f>
        <v>0</v>
      </c>
      <c r="L94" s="24">
        <f>SUBTOTAL(109,Table9[Ноември])</f>
        <v>0</v>
      </c>
      <c r="M94" s="24">
        <f>SUBTOTAL(109,Table9[Декември])</f>
        <v>0</v>
      </c>
      <c r="N94" s="22">
        <f>SUBTOTAL(109,Table9[Общо])</f>
        <v>0</v>
      </c>
      <c r="O94" s="22">
        <f>Table9[[#Totals],[Общо]]/COLUMNS(Table9[[#Totals],[Януари]:[Декември]])</f>
        <v>0</v>
      </c>
    </row>
    <row r="95" spans="1:16" s="18" customForma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7"/>
      <c r="O95" s="27"/>
    </row>
    <row r="96" spans="1:16" s="18" customFormat="1" x14ac:dyDescent="0.25">
      <c r="A96" s="38" t="s">
        <v>78</v>
      </c>
      <c r="B96" s="39" t="s">
        <v>5</v>
      </c>
      <c r="C96" s="39" t="s">
        <v>6</v>
      </c>
      <c r="D96" s="39" t="s">
        <v>7</v>
      </c>
      <c r="E96" s="39" t="s">
        <v>8</v>
      </c>
      <c r="F96" s="39" t="s">
        <v>9</v>
      </c>
      <c r="G96" s="39" t="s">
        <v>10</v>
      </c>
      <c r="H96" s="39" t="s">
        <v>11</v>
      </c>
      <c r="I96" s="39" t="s">
        <v>12</v>
      </c>
      <c r="J96" s="39" t="s">
        <v>13</v>
      </c>
      <c r="K96" s="39" t="s">
        <v>14</v>
      </c>
      <c r="L96" s="39" t="s">
        <v>15</v>
      </c>
      <c r="M96" s="39" t="s">
        <v>16</v>
      </c>
      <c r="N96" s="40" t="s">
        <v>17</v>
      </c>
      <c r="O96" s="40" t="s">
        <v>23</v>
      </c>
    </row>
    <row r="97" spans="1:16" s="18" customFormat="1" x14ac:dyDescent="0.25">
      <c r="A97" s="21" t="s">
        <v>79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29">
        <f t="shared" ref="N97:N102" si="18">SUM(B97:M97)</f>
        <v>0</v>
      </c>
      <c r="O97" s="29">
        <f t="shared" ref="O97:O101" si="19">N97/COLUMNS(B97:M97)</f>
        <v>0</v>
      </c>
    </row>
    <row r="98" spans="1:16" s="18" customFormat="1" x14ac:dyDescent="0.25">
      <c r="A98" s="21" t="s">
        <v>80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29">
        <f t="shared" si="18"/>
        <v>0</v>
      </c>
      <c r="O98" s="29">
        <f t="shared" si="19"/>
        <v>0</v>
      </c>
      <c r="P98" s="30"/>
    </row>
    <row r="99" spans="1:16" s="18" customFormat="1" x14ac:dyDescent="0.25">
      <c r="A99" s="21" t="s">
        <v>83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29">
        <f t="shared" si="18"/>
        <v>0</v>
      </c>
      <c r="O99" s="29">
        <f t="shared" si="19"/>
        <v>0</v>
      </c>
    </row>
    <row r="100" spans="1:16" s="18" customFormat="1" x14ac:dyDescent="0.25">
      <c r="A100" s="21" t="s">
        <v>81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29">
        <f t="shared" si="18"/>
        <v>0</v>
      </c>
      <c r="O100" s="29">
        <f t="shared" si="19"/>
        <v>0</v>
      </c>
    </row>
    <row r="101" spans="1:16" s="18" customFormat="1" x14ac:dyDescent="0.25">
      <c r="A101" s="21" t="s">
        <v>82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29">
        <f t="shared" si="18"/>
        <v>0</v>
      </c>
      <c r="O101" s="29">
        <f t="shared" si="19"/>
        <v>0</v>
      </c>
    </row>
    <row r="102" spans="1:16" s="18" customFormat="1" x14ac:dyDescent="0.25">
      <c r="A102" s="21" t="s">
        <v>35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29">
        <f t="shared" si="18"/>
        <v>0</v>
      </c>
      <c r="O102" s="29">
        <f>N102/COLUMNS(B102:M102)</f>
        <v>0</v>
      </c>
    </row>
    <row r="103" spans="1:16" s="18" customFormat="1" x14ac:dyDescent="0.25">
      <c r="A103" s="23" t="str">
        <f>"Общо " &amp; Table10[[#Headers],[Задължения]]</f>
        <v>Общо Задължения</v>
      </c>
      <c r="B103" s="24">
        <f>SUBTOTAL(109,Table10[Януари])</f>
        <v>0</v>
      </c>
      <c r="C103" s="24">
        <f>SUBTOTAL(109,Table10[Февруари])</f>
        <v>0</v>
      </c>
      <c r="D103" s="24">
        <f>SUBTOTAL(109,Table10[Март])</f>
        <v>0</v>
      </c>
      <c r="E103" s="24">
        <f>SUBTOTAL(109,Table10[Април])</f>
        <v>0</v>
      </c>
      <c r="F103" s="24">
        <f>SUBTOTAL(109,Table10[Май])</f>
        <v>0</v>
      </c>
      <c r="G103" s="24">
        <f>SUBTOTAL(109,Table10[Юни])</f>
        <v>0</v>
      </c>
      <c r="H103" s="24">
        <f>SUBTOTAL(109,Table10[Юли])</f>
        <v>0</v>
      </c>
      <c r="I103" s="24">
        <f>SUBTOTAL(109,Table10[Август])</f>
        <v>0</v>
      </c>
      <c r="J103" s="24">
        <f>SUBTOTAL(109,Table10[Септември])</f>
        <v>0</v>
      </c>
      <c r="K103" s="24">
        <f>SUBTOTAL(109,Table10[Октомври])</f>
        <v>0</v>
      </c>
      <c r="L103" s="24">
        <f>SUBTOTAL(109,Table10[Ноември])</f>
        <v>0</v>
      </c>
      <c r="M103" s="24">
        <f>SUBTOTAL(109,Table10[Декември])</f>
        <v>0</v>
      </c>
      <c r="N103" s="22">
        <f>SUBTOTAL(109,Table10[Общо])</f>
        <v>0</v>
      </c>
      <c r="O103" s="22">
        <f>Table10[[#Totals],[Общо]]/COLUMNS(Table10[[#Totals],[Януари]:[Декември]])</f>
        <v>0</v>
      </c>
    </row>
    <row r="104" spans="1:16" s="18" customForma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/>
      <c r="O104" s="27"/>
    </row>
    <row r="105" spans="1:16" s="18" customFormat="1" x14ac:dyDescent="0.25">
      <c r="A105" s="38" t="s">
        <v>84</v>
      </c>
      <c r="B105" s="39" t="s">
        <v>5</v>
      </c>
      <c r="C105" s="39" t="s">
        <v>6</v>
      </c>
      <c r="D105" s="39" t="s">
        <v>7</v>
      </c>
      <c r="E105" s="39" t="s">
        <v>8</v>
      </c>
      <c r="F105" s="39" t="s">
        <v>9</v>
      </c>
      <c r="G105" s="39" t="s">
        <v>10</v>
      </c>
      <c r="H105" s="39" t="s">
        <v>11</v>
      </c>
      <c r="I105" s="39" t="s">
        <v>12</v>
      </c>
      <c r="J105" s="39" t="s">
        <v>13</v>
      </c>
      <c r="K105" s="39" t="s">
        <v>14</v>
      </c>
      <c r="L105" s="39" t="s">
        <v>15</v>
      </c>
      <c r="M105" s="39" t="s">
        <v>16</v>
      </c>
      <c r="N105" s="40" t="s">
        <v>17</v>
      </c>
      <c r="O105" s="40" t="s">
        <v>23</v>
      </c>
    </row>
    <row r="106" spans="1:16" s="18" customFormat="1" x14ac:dyDescent="0.25">
      <c r="A106" s="21" t="s">
        <v>85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29">
        <f>SUM(B106:M106)</f>
        <v>0</v>
      </c>
      <c r="O106" s="29">
        <f>N106/COLUMNS(B106:M106)</f>
        <v>0</v>
      </c>
    </row>
    <row r="107" spans="1:16" s="18" customFormat="1" x14ac:dyDescent="0.25">
      <c r="A107" s="21" t="s">
        <v>87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29">
        <f>SUM(B107:M107)</f>
        <v>0</v>
      </c>
      <c r="O107" s="29">
        <f>N107/COLUMNS(B107:M107)</f>
        <v>0</v>
      </c>
      <c r="P107" s="30"/>
    </row>
    <row r="108" spans="1:16" s="18" customFormat="1" x14ac:dyDescent="0.25">
      <c r="A108" s="21" t="s">
        <v>86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29">
        <f>SUM(B108:M108)</f>
        <v>0</v>
      </c>
      <c r="O108" s="29">
        <f>N108/COLUMNS(B108:M108)</f>
        <v>0</v>
      </c>
    </row>
    <row r="109" spans="1:16" s="18" customFormat="1" x14ac:dyDescent="0.25">
      <c r="A109" s="21" t="s">
        <v>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29">
        <f>SUM(B109:M109)</f>
        <v>0</v>
      </c>
      <c r="O109" s="29">
        <f>N109/COLUMNS(B109:M109)</f>
        <v>0</v>
      </c>
    </row>
    <row r="110" spans="1:16" s="18" customFormat="1" x14ac:dyDescent="0.25">
      <c r="A110" s="23" t="str">
        <f>"Общо " &amp;Table11[[#Headers],[Абонаменти]]</f>
        <v>Общо Абонаменти</v>
      </c>
      <c r="B110" s="24">
        <f>SUBTOTAL(109,Table11[Януари])</f>
        <v>0</v>
      </c>
      <c r="C110" s="24">
        <f>SUBTOTAL(109,Table11[Февруари])</f>
        <v>0</v>
      </c>
      <c r="D110" s="24">
        <f>SUBTOTAL(109,Table11[Март])</f>
        <v>0</v>
      </c>
      <c r="E110" s="24">
        <f>SUBTOTAL(109,Table11[Април])</f>
        <v>0</v>
      </c>
      <c r="F110" s="24">
        <f>SUBTOTAL(109,Table11[Май])</f>
        <v>0</v>
      </c>
      <c r="G110" s="24">
        <f>SUBTOTAL(109,Table11[Юни])</f>
        <v>0</v>
      </c>
      <c r="H110" s="24">
        <f>SUBTOTAL(109,Table11[Юли])</f>
        <v>0</v>
      </c>
      <c r="I110" s="24">
        <f>SUBTOTAL(109,Table11[Август])</f>
        <v>0</v>
      </c>
      <c r="J110" s="24">
        <f>SUBTOTAL(109,Table11[Септември])</f>
        <v>0</v>
      </c>
      <c r="K110" s="24">
        <f>SUBTOTAL(109,Table11[Октомври])</f>
        <v>0</v>
      </c>
      <c r="L110" s="24">
        <f>SUBTOTAL(109,Table11[Ноември])</f>
        <v>0</v>
      </c>
      <c r="M110" s="24">
        <f>SUBTOTAL(109,Table11[Декември])</f>
        <v>0</v>
      </c>
      <c r="N110" s="22">
        <f>SUBTOTAL(109,Table11[Общо])</f>
        <v>0</v>
      </c>
      <c r="O110" s="22">
        <f>Table11[[#Totals],[Общо]]/COLUMNS(Table11[[#Totals],[Януари]:[Декември]])</f>
        <v>0</v>
      </c>
    </row>
    <row r="111" spans="1:16" s="18" customForma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7"/>
      <c r="O111" s="27"/>
    </row>
    <row r="112" spans="1:16" s="18" customFormat="1" x14ac:dyDescent="0.25">
      <c r="A112" s="38" t="s">
        <v>88</v>
      </c>
      <c r="B112" s="39" t="s">
        <v>5</v>
      </c>
      <c r="C112" s="39" t="s">
        <v>6</v>
      </c>
      <c r="D112" s="39" t="s">
        <v>7</v>
      </c>
      <c r="E112" s="39" t="s">
        <v>8</v>
      </c>
      <c r="F112" s="39" t="s">
        <v>9</v>
      </c>
      <c r="G112" s="39" t="s">
        <v>10</v>
      </c>
      <c r="H112" s="39" t="s">
        <v>11</v>
      </c>
      <c r="I112" s="39" t="s">
        <v>12</v>
      </c>
      <c r="J112" s="39" t="s">
        <v>13</v>
      </c>
      <c r="K112" s="39" t="s">
        <v>14</v>
      </c>
      <c r="L112" s="39" t="s">
        <v>15</v>
      </c>
      <c r="M112" s="39" t="s">
        <v>16</v>
      </c>
      <c r="N112" s="40" t="s">
        <v>17</v>
      </c>
      <c r="O112" s="40" t="s">
        <v>23</v>
      </c>
    </row>
    <row r="113" spans="1:16" s="18" customFormat="1" x14ac:dyDescent="0.25">
      <c r="A113" s="21" t="s">
        <v>89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29">
        <f>SUM(B113:M113)</f>
        <v>0</v>
      </c>
      <c r="O113" s="29">
        <f>N113/COLUMNS(B113:M113)</f>
        <v>0</v>
      </c>
    </row>
    <row r="114" spans="1:16" s="18" customFormat="1" x14ac:dyDescent="0.25">
      <c r="A114" s="21" t="s">
        <v>90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29">
        <f>SUM(B114:M114)</f>
        <v>0</v>
      </c>
      <c r="O114" s="29">
        <f>N114/COLUMNS(B114:M114)</f>
        <v>0</v>
      </c>
      <c r="P114" s="30"/>
    </row>
    <row r="115" spans="1:16" s="18" customFormat="1" x14ac:dyDescent="0.25">
      <c r="A115" s="21" t="s">
        <v>35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29">
        <f>SUM(B115:M115)</f>
        <v>0</v>
      </c>
      <c r="O115" s="29">
        <f>N115/COLUMNS(B115:M115)</f>
        <v>0</v>
      </c>
    </row>
    <row r="116" spans="1:16" s="18" customFormat="1" x14ac:dyDescent="0.25">
      <c r="A116" s="21" t="s">
        <v>35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29">
        <f>SUM(B116:M116)</f>
        <v>0</v>
      </c>
      <c r="O116" s="29">
        <f>N116/COLUMNS(B116:M116)</f>
        <v>0</v>
      </c>
    </row>
    <row r="117" spans="1:16" s="18" customFormat="1" x14ac:dyDescent="0.25">
      <c r="A117" s="23" t="str">
        <f>"Общо " &amp;Table12[[#Headers],[Разни]]</f>
        <v>Общо Разни</v>
      </c>
      <c r="B117" s="24">
        <f>SUBTOTAL(109,Table12[Януари])</f>
        <v>0</v>
      </c>
      <c r="C117" s="24">
        <f>SUBTOTAL(109,Table12[Февруари])</f>
        <v>0</v>
      </c>
      <c r="D117" s="24">
        <f>SUBTOTAL(109,Table12[Март])</f>
        <v>0</v>
      </c>
      <c r="E117" s="24">
        <f>SUBTOTAL(109,Table12[Април])</f>
        <v>0</v>
      </c>
      <c r="F117" s="24">
        <f>SUBTOTAL(109,Table12[Май])</f>
        <v>0</v>
      </c>
      <c r="G117" s="24">
        <f>SUBTOTAL(109,Table12[Юни])</f>
        <v>0</v>
      </c>
      <c r="H117" s="24">
        <f>SUBTOTAL(109,Table12[Юли])</f>
        <v>0</v>
      </c>
      <c r="I117" s="24">
        <f>SUBTOTAL(109,Table12[Август])</f>
        <v>0</v>
      </c>
      <c r="J117" s="24">
        <f>SUBTOTAL(109,Table12[Септември])</f>
        <v>0</v>
      </c>
      <c r="K117" s="24">
        <f>SUBTOTAL(109,Table12[Октомври])</f>
        <v>0</v>
      </c>
      <c r="L117" s="24">
        <f>SUBTOTAL(109,Table12[Ноември])</f>
        <v>0</v>
      </c>
      <c r="M117" s="24">
        <f>SUBTOTAL(109,Table12[Декември])</f>
        <v>0</v>
      </c>
      <c r="N117" s="22">
        <f>SUBTOTAL(109,Table12[Общо])</f>
        <v>0</v>
      </c>
      <c r="O117" s="22">
        <f>Table12[[#Totals],[Общо]]/COLUMNS(Table12[[#Totals],[Януари]:[Декември]])</f>
        <v>0</v>
      </c>
    </row>
    <row r="118" spans="1:16" s="18" customForma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6" s="18" customForma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6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6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6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6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</sheetData>
  <mergeCells count="1">
    <mergeCell ref="A3:L3"/>
  </mergeCells>
  <phoneticPr fontId="0" type="noConversion"/>
  <hyperlinks>
    <hyperlink ref="A3:J3" r:id="rId1" display="Тази таблица е изготвена от екипа на Training Academy. Вземи още полезни шаблони тук: https://trainingacademy.bg/online/"/>
  </hyperlinks>
  <printOptions horizontalCentered="1"/>
  <pageMargins left="0.4" right="0.4" top="0.35" bottom="0.35" header="0.5" footer="0.25"/>
  <pageSetup scale="84" fitToHeight="0" orientation="portrait" r:id="rId2"/>
  <headerFooter alignWithMargins="0"/>
  <drawing r:id="rId3"/>
  <legacyDrawing r:id="rId4"/>
  <tableParts count="11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</vt:lpstr>
      <vt:lpstr>Бюджет!Print_Area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Spreadsheet</dc:title>
  <dc:creator>trainingacademy.bg</dc:creator>
  <dc:description>(c) 2008-2019 Vertex42 LLC. All Rights Reserved.</dc:description>
  <cp:lastModifiedBy>ADMIN</cp:lastModifiedBy>
  <cp:lastPrinted>2014-04-05T04:37:07Z</cp:lastPrinted>
  <dcterms:created xsi:type="dcterms:W3CDTF">2007-10-28T01:07:07Z</dcterms:created>
  <dcterms:modified xsi:type="dcterms:W3CDTF">2020-10-06T09:19:13Z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https://www.vertex42.com/ExcelTemplates/personal-budget-spreadsheet.html</vt:lpwstr>
  </property>
  <property fmtid="{D5CDD505-2E9C-101B-9397-08002B2CF9AE}" pid="4" name="Version">
    <vt:lpwstr>1.1.4</vt:lpwstr>
  </property>
</Properties>
</file>